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ha-my.sharepoint.com/personal/audrey_renard-morlet_uniha_org/Documents/échange Margarita-Stephan-Audrey/0-MGP/4- AMO MGP/2 Rédaction/DCE/30-10-2025/"/>
    </mc:Choice>
  </mc:AlternateContent>
  <xr:revisionPtr revIDLastSave="1" documentId="8_{A254FF93-440B-4DC5-B5FA-8376AD0AEF52}" xr6:coauthVersionLast="47" xr6:coauthVersionMax="47" xr10:uidLastSave="{477F3B74-357F-4A69-B896-0ABCBCC5742F}"/>
  <bookViews>
    <workbookView xWindow="-110" yWindow="-110" windowWidth="19420" windowHeight="11500" activeTab="1" xr2:uid="{1F1CBC0D-327D-45C6-979D-E07BE88B7109}"/>
  </bookViews>
  <sheets>
    <sheet name="Lot 2_Prix journée" sheetId="2" r:id="rId1"/>
    <sheet name="Lot 2_Missions" sheetId="1" r:id="rId2"/>
    <sheet name="Lot 2_Missions minimales" sheetId="9" r:id="rId3"/>
    <sheet name="Coef adaptation complexité" sheetId="10" r:id="rId4"/>
    <sheet name="coef adapation surface" sheetId="11" r:id="rId5"/>
    <sheet name="Définition du prix MS " sheetId="12" r:id="rId6"/>
    <sheet name="Feuil2" sheetId="4" state="hidden" r:id="rId7"/>
  </sheets>
  <externalReferences>
    <externalReference r:id="rId8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5" i="12" l="1"/>
  <c r="F5" i="12" s="1"/>
  <c r="D5" i="12"/>
  <c r="D11" i="11"/>
  <c r="H5" i="12" s="1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M5" i="10"/>
  <c r="K5" i="10"/>
  <c r="H5" i="10"/>
  <c r="H4" i="10"/>
  <c r="H3" i="10"/>
  <c r="H26" i="10" s="1"/>
  <c r="K8" i="10" s="1"/>
  <c r="N14" i="9"/>
  <c r="M14" i="9"/>
  <c r="L13" i="9"/>
  <c r="M13" i="9"/>
  <c r="N13" i="9"/>
  <c r="M12" i="9"/>
  <c r="N12" i="9" s="1"/>
  <c r="L12" i="9"/>
  <c r="M11" i="9"/>
  <c r="L11" i="9"/>
  <c r="M13" i="1"/>
  <c r="N13" i="1" s="1"/>
  <c r="M12" i="1"/>
  <c r="N12" i="1" s="1"/>
  <c r="M11" i="1"/>
  <c r="N11" i="1" s="1"/>
  <c r="L13" i="1"/>
  <c r="L12" i="1"/>
  <c r="L11" i="1"/>
  <c r="G5" i="12" l="1"/>
  <c r="I5" i="12" s="1"/>
  <c r="J5" i="12" s="1"/>
  <c r="N11" i="9"/>
  <c r="D14" i="2"/>
  <c r="D15" i="2"/>
  <c r="D16" i="2"/>
  <c r="D17" i="2"/>
  <c r="D13" i="2"/>
  <c r="D18" i="2"/>
  <c r="D19" i="2"/>
  <c r="D12" i="2"/>
  <c r="A19" i="2"/>
  <c r="A18" i="2"/>
  <c r="A15" i="2"/>
  <c r="A12" i="2"/>
  <c r="I6" i="12" l="1"/>
  <c r="J6" i="12"/>
</calcChain>
</file>

<file path=xl/sharedStrings.xml><?xml version="1.0" encoding="utf-8"?>
<sst xmlns="http://schemas.openxmlformats.org/spreadsheetml/2006/main" count="149" uniqueCount="111">
  <si>
    <t>ACCORD CADRE Accompagnement des établissements de santé adhérents du GCS UniHA dans la mise en œuvre d’un Marché global de Performance en efficacité énergétique</t>
  </si>
  <si>
    <t>Lot 2 : Mission d’assistance à maitrise d’ouvrage pour le suivi d’un MGP</t>
  </si>
  <si>
    <t>Cadre de réponse financière (suite)</t>
  </si>
  <si>
    <t>Prix journée en France dont Corse</t>
  </si>
  <si>
    <t xml:space="preserve">PROFIL </t>
  </si>
  <si>
    <t>Prix journée de référence HT y compris déplacement &amp; hébergement</t>
  </si>
  <si>
    <t xml:space="preserve">Prix journée de référence TTC  y compris déplacement &amp; hébergement </t>
  </si>
  <si>
    <t>LEGENDE</t>
  </si>
  <si>
    <t>Ingénieur Expert</t>
  </si>
  <si>
    <t>Expert</t>
  </si>
  <si>
    <t>les calculs se font automatiquement ne remplir que les cellules modifiables</t>
  </si>
  <si>
    <t>Junior</t>
  </si>
  <si>
    <t>cellule modifiable</t>
  </si>
  <si>
    <t>Assistant</t>
  </si>
  <si>
    <t xml:space="preserve"> Prix journée de référence par profils d'intervenant (selon profils décrits dans le CCATP).</t>
  </si>
  <si>
    <t>LOT 2 : Mission d’assistance à maitrise d’ouvrage pour le suivi d’un MGP</t>
  </si>
  <si>
    <t>Cadre de réponse financière</t>
  </si>
  <si>
    <t>Nbre jours d'intervention</t>
  </si>
  <si>
    <t>Chef de projet expert</t>
  </si>
  <si>
    <t xml:space="preserve">Ingénieur </t>
  </si>
  <si>
    <t xml:space="preserve">Technicien </t>
  </si>
  <si>
    <t>Consultant financier</t>
  </si>
  <si>
    <t>Consultant juridique</t>
  </si>
  <si>
    <t>Nbre de jour total par UO</t>
  </si>
  <si>
    <t xml:space="preserve">Forfait Total HT </t>
  </si>
  <si>
    <t>Forfait Total TTC</t>
  </si>
  <si>
    <t>U1</t>
  </si>
  <si>
    <t>Tranche ferme : Phase de Suivi</t>
  </si>
  <si>
    <t>Phase de suivi</t>
  </si>
  <si>
    <t>Assistance maitrise d'ouvrage pour la conception</t>
  </si>
  <si>
    <t>Assistance maitrise d'ouvrage pour le suivi des travaux</t>
  </si>
  <si>
    <t>Assistance maitrise d'ouvrage pour le suivi Sd'exploitation -  maintenance - renouvellement du MGP.</t>
  </si>
  <si>
    <t>Catégorie</t>
  </si>
  <si>
    <t>Thématiques techniques à étudier</t>
  </si>
  <si>
    <t>Poids dans la formule de compléxité</t>
  </si>
  <si>
    <t>Coefficient de pondération</t>
  </si>
  <si>
    <t>Projet</t>
  </si>
  <si>
    <t>Calcul niveau de complexité</t>
  </si>
  <si>
    <t>Echelle du niveau de complexité et du coefficient d'adaptation du prix de l'unité d'oeuvre associé</t>
  </si>
  <si>
    <t xml:space="preserve">1 
CVC  &amp; Electéricité
</t>
  </si>
  <si>
    <t>Chauffage (réseau secondaires + émetteurs)</t>
  </si>
  <si>
    <t>niveau de complexité</t>
  </si>
  <si>
    <t>minimum</t>
  </si>
  <si>
    <t xml:space="preserve">intermédiaire </t>
  </si>
  <si>
    <t>maximum</t>
  </si>
  <si>
    <t>Chaufferie</t>
  </si>
  <si>
    <t>Barème du coefficient d'adaptation du prix de l'unité d'œuvre correspondant au niveau de complexité</t>
  </si>
  <si>
    <t>froid (réseau secondaires + émetteurs)</t>
  </si>
  <si>
    <t>Coefficient d'adaptation du prix de l'unité d'oeuvre appliqué sur les prix de chacune des unités d'oeuvre</t>
  </si>
  <si>
    <t>secours électrique</t>
  </si>
  <si>
    <t>élec basse tension</t>
  </si>
  <si>
    <t>élec haute tension</t>
  </si>
  <si>
    <t>Production Air comprimé</t>
  </si>
  <si>
    <t>Air comprimé (réseau )</t>
  </si>
  <si>
    <t>Production Vapeur</t>
  </si>
  <si>
    <t>Vapeur (réseau secondaires + émetteurs)</t>
  </si>
  <si>
    <t>multi-technique (hors chaud, froid, vapeur, ventilation et air comprimé)</t>
  </si>
  <si>
    <t>2
Utilités</t>
  </si>
  <si>
    <t>fourniture électricité</t>
  </si>
  <si>
    <t>fourniture gaz</t>
  </si>
  <si>
    <t>3
GTC</t>
  </si>
  <si>
    <t>GTC indisponible</t>
  </si>
  <si>
    <t>plan de comptage indisponible</t>
  </si>
  <si>
    <t>4
Btiment</t>
  </si>
  <si>
    <t>Enveloppe batimentaire</t>
  </si>
  <si>
    <t>cellule modifiable par choix de la liste déroulante</t>
  </si>
  <si>
    <t>5
Réseaux</t>
  </si>
  <si>
    <t>primaire</t>
  </si>
  <si>
    <t>primaire et secondaire</t>
  </si>
  <si>
    <t>6
Solaire photovoltaïque</t>
  </si>
  <si>
    <t>Ombrieres parking (loi APER)</t>
  </si>
  <si>
    <t>Autres Photovoltaïques ( Puissance unitaire 500KWc)</t>
  </si>
  <si>
    <t>TOTAL</t>
  </si>
  <si>
    <t>60 001 m² à 90 000 m²</t>
  </si>
  <si>
    <t>90 001 m² à 150 000 m²</t>
  </si>
  <si>
    <t>&gt; 150 001 m² SDO</t>
  </si>
  <si>
    <t>Barème du coefficient d'adaptation du prix de l'unité d'œuvre correspondant à la surface</t>
  </si>
  <si>
    <t>Unité d'œuvre</t>
  </si>
  <si>
    <t>Titre</t>
  </si>
  <si>
    <t>Montant en €HT</t>
  </si>
  <si>
    <t>Montant en €TTC</t>
  </si>
  <si>
    <t>Coefficient d'adaptation COMPLEXITE du prix de l'unité d'oeuvre appliqué sur les prix de chacune des unités d'œuvre</t>
  </si>
  <si>
    <t>Coefficient d'adaptation SURFACE du prix de l'unité d'oeuvre appliqué sur les prix de chacune des unités d'oeuvre</t>
  </si>
  <si>
    <t>Prix forfaitaire MS €HT</t>
  </si>
  <si>
    <t>Prix forfaitaire MS €TTC</t>
  </si>
  <si>
    <t xml:space="preserve">  </t>
  </si>
  <si>
    <t>X</t>
  </si>
  <si>
    <t>LOT 1 : Mission d’assistance à maitrise d’ouvrage pour l’élaboration, la passation et le suivi d’un MGP.</t>
  </si>
  <si>
    <t>Cadre de réponse :Seuil plancher des honoraires d’assistance à maîtrise d’ouvrage applicable aux MGP dont la surface est inférieure ou égale à 20 000 m².</t>
  </si>
  <si>
    <t>Nbre jours d'intervention MINIMALES</t>
  </si>
  <si>
    <t xml:space="preserve">Forfait minimal Total HT </t>
  </si>
  <si>
    <t>Forfait minimal Total TTC</t>
  </si>
  <si>
    <t>Tranche ferme : Phase élaboration du MGP</t>
  </si>
  <si>
    <t>Les calculs se font automatiquement ne remplir que les cellules modifiables
Le soumissionnaire doit indiquer ici le nombre d’heures minimales nécessaires à la réalisation de la mission, quel que soit son niveau de complexité, pour une surface inférieure ou égale à 20 000 m². Cette information permettra de déterminer le seuil plancher des honoraires d’assistance à maîtrise d’ouvrage applicables aux MGP de cette tranche de surface.</t>
  </si>
  <si>
    <t>Ventilation zone à environnement maitrisé (laoboratoire, blocs, cuisine…)</t>
  </si>
  <si>
    <t>Ventilation de confort</t>
  </si>
  <si>
    <t>Production froid</t>
  </si>
  <si>
    <r>
      <rPr>
        <u/>
        <sz val="11"/>
        <color theme="1"/>
        <rFont val="Calibri"/>
        <family val="2"/>
        <scheme val="minor"/>
      </rPr>
      <t xml:space="preserve">Comment s'élabore le coeffcicent d'adaptation du prix de l'unité d'oeuvre en fonction de la complexité du MGP (à remplir par le Maitre d'ouvrage lors de la passation du MS)
</t>
    </r>
    <r>
      <rPr>
        <sz val="11"/>
        <color theme="1"/>
        <rFont val="Calibri"/>
        <family val="2"/>
        <scheme val="minor"/>
      </rPr>
      <t xml:space="preserve">
1. Définir les thématiques techniques à étudier dans la colonne G (par la liste déroulante : "X" =thématique à étudier dans le cadre du MGP) 
2. Le calcul du coefficient d'adaptation du prix de l'Unité d'oeuvre se réalise automatiquement  dans la case K7 
</t>
    </r>
  </si>
  <si>
    <t>Surface de l'établissement concernée par le MGP SDO en m²</t>
  </si>
  <si>
    <t>0 à 7000</t>
  </si>
  <si>
    <t>7001 à 8000</t>
  </si>
  <si>
    <t>8001 à 9000</t>
  </si>
  <si>
    <t>9001 à 10000</t>
  </si>
  <si>
    <t>10001 à 20000</t>
  </si>
  <si>
    <t>20001 à 30000</t>
  </si>
  <si>
    <t>30001 à 40000</t>
  </si>
  <si>
    <t>40001 à 50000</t>
  </si>
  <si>
    <t>50001 à 60000</t>
  </si>
  <si>
    <r>
      <rPr>
        <u/>
        <sz val="11"/>
        <color theme="1"/>
        <rFont val="Calibri"/>
        <family val="2"/>
        <scheme val="minor"/>
      </rPr>
      <t xml:space="preserve">
Comment s'élabore le coeffcicent d'adaptation du prix de l'unité d'oeuvre en fonction de la surface de l'établissement (à remplir par le Maitre d'ouvrage lors de la passation du MS)
</t>
    </r>
    <r>
      <rPr>
        <sz val="11"/>
        <color theme="1"/>
        <rFont val="Calibri"/>
        <family val="2"/>
        <scheme val="minor"/>
      </rPr>
      <t xml:space="preserve">
1. indiquer la surface sur laquelle porte le MGP à la case J8 ( exemple surface alimentée par la production de chaleur , la surface de la zone réhabilité, parking à équipés d'ombrieres photovoltaïques...)
2. Calcul automatique du coefficient d'adaptation du prix de l'unité d'oeuvre (case J13)
3. </t>
    </r>
  </si>
  <si>
    <t>Total toutes tranches</t>
  </si>
  <si>
    <t xml:space="preserve"> Tranche Ferme Phase de suivi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</si>
</sst>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%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1"/>
      <color theme="4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25">
    <xf numFmtId="0" fontId="0" fillId="0" borderId="0" xfId="0"/>
    <xf numFmtId="0" fontId="2" fillId="0" borderId="0" xfId="0" applyFont="1"/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justify" vertical="center"/>
    </xf>
    <xf numFmtId="0" fontId="1" fillId="0" borderId="0" xfId="0" applyFont="1" applyAlignment="1">
      <alignment vertical="center"/>
    </xf>
    <xf numFmtId="164" fontId="0" fillId="0" borderId="13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" fillId="2" borderId="31" xfId="0" applyFont="1" applyFill="1" applyBorder="1" applyAlignment="1">
      <alignment vertical="center" wrapText="1"/>
    </xf>
    <xf numFmtId="0" fontId="1" fillId="2" borderId="32" xfId="0" applyFont="1" applyFill="1" applyBorder="1" applyAlignment="1">
      <alignment vertical="center" wrapText="1"/>
    </xf>
    <xf numFmtId="0" fontId="1" fillId="4" borderId="17" xfId="0" applyFont="1" applyFill="1" applyBorder="1"/>
    <xf numFmtId="164" fontId="0" fillId="0" borderId="36" xfId="0" applyNumberFormat="1" applyBorder="1" applyAlignment="1">
      <alignment vertical="center"/>
    </xf>
    <xf numFmtId="0" fontId="8" fillId="0" borderId="12" xfId="0" applyFont="1" applyBorder="1" applyAlignment="1">
      <alignment horizontal="justify" vertical="center"/>
    </xf>
    <xf numFmtId="0" fontId="0" fillId="0" borderId="0" xfId="0" applyAlignment="1">
      <alignment wrapText="1"/>
    </xf>
    <xf numFmtId="0" fontId="1" fillId="0" borderId="3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1" xfId="0" applyBorder="1"/>
    <xf numFmtId="0" fontId="0" fillId="0" borderId="7" xfId="0" applyBorder="1"/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3" xfId="0" applyBorder="1"/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wrapText="1"/>
    </xf>
    <xf numFmtId="2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 wrapText="1"/>
    </xf>
    <xf numFmtId="44" fontId="0" fillId="0" borderId="0" xfId="1" applyFont="1" applyFill="1"/>
    <xf numFmtId="0" fontId="0" fillId="0" borderId="12" xfId="0" applyBorder="1" applyAlignment="1">
      <alignment wrapText="1"/>
    </xf>
    <xf numFmtId="0" fontId="0" fillId="0" borderId="12" xfId="0" applyBorder="1"/>
    <xf numFmtId="0" fontId="0" fillId="0" borderId="9" xfId="0" applyBorder="1"/>
    <xf numFmtId="0" fontId="0" fillId="9" borderId="10" xfId="0" applyFill="1" applyBorder="1"/>
    <xf numFmtId="0" fontId="0" fillId="9" borderId="0" xfId="0" applyFill="1"/>
    <xf numFmtId="0" fontId="0" fillId="9" borderId="42" xfId="0" applyFill="1" applyBorder="1"/>
    <xf numFmtId="0" fontId="0" fillId="0" borderId="31" xfId="0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0" fillId="0" borderId="38" xfId="0" applyBorder="1"/>
    <xf numFmtId="0" fontId="0" fillId="0" borderId="39" xfId="0" applyBorder="1" applyAlignment="1">
      <alignment horizontal="center" vertical="center"/>
    </xf>
    <xf numFmtId="0" fontId="0" fillId="0" borderId="32" xfId="0" applyBorder="1"/>
    <xf numFmtId="0" fontId="0" fillId="8" borderId="10" xfId="0" applyFill="1" applyBorder="1"/>
    <xf numFmtId="0" fontId="0" fillId="9" borderId="46" xfId="0" applyFill="1" applyBorder="1"/>
    <xf numFmtId="0" fontId="0" fillId="9" borderId="47" xfId="0" applyFill="1" applyBorder="1"/>
    <xf numFmtId="0" fontId="0" fillId="9" borderId="48" xfId="0" applyFill="1" applyBorder="1"/>
    <xf numFmtId="0" fontId="12" fillId="0" borderId="18" xfId="0" applyFont="1" applyBorder="1"/>
    <xf numFmtId="2" fontId="13" fillId="0" borderId="32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4" fontId="0" fillId="0" borderId="0" xfId="1" applyFont="1"/>
    <xf numFmtId="0" fontId="0" fillId="9" borderId="10" xfId="0" applyFill="1" applyBorder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9" borderId="42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9" borderId="0" xfId="0" applyFill="1" applyAlignment="1">
      <alignment horizontal="center" vertical="center" wrapText="1"/>
    </xf>
    <xf numFmtId="0" fontId="0" fillId="9" borderId="42" xfId="0" applyFill="1" applyBorder="1" applyAlignment="1">
      <alignment horizontal="center" vertical="center" wrapText="1"/>
    </xf>
    <xf numFmtId="0" fontId="0" fillId="9" borderId="46" xfId="0" applyFill="1" applyBorder="1" applyAlignment="1">
      <alignment horizontal="center" vertical="center"/>
    </xf>
    <xf numFmtId="0" fontId="0" fillId="9" borderId="47" xfId="0" applyFill="1" applyBorder="1" applyAlignment="1">
      <alignment horizontal="center" vertical="center"/>
    </xf>
    <xf numFmtId="0" fontId="0" fillId="9" borderId="48" xfId="0" applyFill="1" applyBorder="1" applyAlignment="1">
      <alignment horizontal="center" vertical="center"/>
    </xf>
    <xf numFmtId="2" fontId="0" fillId="0" borderId="0" xfId="0" applyNumberFormat="1"/>
    <xf numFmtId="1" fontId="0" fillId="0" borderId="0" xfId="0" applyNumberFormat="1" applyAlignment="1">
      <alignment horizontal="center"/>
    </xf>
    <xf numFmtId="1" fontId="8" fillId="0" borderId="1" xfId="0" applyNumberFormat="1" applyFont="1" applyBorder="1" applyAlignment="1">
      <alignment horizontal="center" vertical="center"/>
    </xf>
    <xf numFmtId="1" fontId="8" fillId="0" borderId="12" xfId="0" applyNumberFormat="1" applyFont="1" applyBorder="1" applyAlignment="1">
      <alignment horizontal="center" vertical="center"/>
    </xf>
    <xf numFmtId="44" fontId="8" fillId="0" borderId="1" xfId="1" applyFont="1" applyBorder="1" applyAlignment="1">
      <alignment vertical="center"/>
    </xf>
    <xf numFmtId="44" fontId="8" fillId="0" borderId="13" xfId="1" applyFont="1" applyBorder="1" applyAlignment="1">
      <alignment horizontal="justify" vertical="center"/>
    </xf>
    <xf numFmtId="44" fontId="8" fillId="0" borderId="12" xfId="1" applyFont="1" applyBorder="1" applyAlignment="1">
      <alignment vertical="center"/>
    </xf>
    <xf numFmtId="44" fontId="8" fillId="0" borderId="9" xfId="1" applyFont="1" applyBorder="1" applyAlignment="1">
      <alignment horizontal="justify" vertical="center"/>
    </xf>
    <xf numFmtId="2" fontId="4" fillId="0" borderId="0" xfId="0" applyNumberFormat="1" applyFont="1"/>
    <xf numFmtId="2" fontId="1" fillId="0" borderId="0" xfId="0" applyNumberFormat="1" applyFont="1"/>
    <xf numFmtId="2" fontId="1" fillId="2" borderId="12" xfId="0" applyNumberFormat="1" applyFont="1" applyFill="1" applyBorder="1" applyAlignment="1">
      <alignment horizontal="center" vertical="center" wrapText="1"/>
    </xf>
    <xf numFmtId="164" fontId="0" fillId="8" borderId="14" xfId="0" applyNumberFormat="1" applyFill="1" applyBorder="1" applyAlignment="1">
      <alignment vertical="center"/>
    </xf>
    <xf numFmtId="164" fontId="0" fillId="8" borderId="5" xfId="0" applyNumberFormat="1" applyFill="1" applyBorder="1" applyAlignment="1">
      <alignment vertical="center"/>
    </xf>
    <xf numFmtId="164" fontId="0" fillId="8" borderId="8" xfId="0" applyNumberFormat="1" applyFill="1" applyBorder="1" applyAlignment="1">
      <alignment vertical="center"/>
    </xf>
    <xf numFmtId="0" fontId="0" fillId="9" borderId="0" xfId="0" applyFill="1" applyAlignment="1">
      <alignment horizontal="center" vertical="center" wrapText="1"/>
    </xf>
    <xf numFmtId="0" fontId="0" fillId="9" borderId="42" xfId="0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/>
    </xf>
    <xf numFmtId="0" fontId="1" fillId="4" borderId="35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center" vertical="center"/>
    </xf>
    <xf numFmtId="0" fontId="6" fillId="6" borderId="33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/>
    </xf>
    <xf numFmtId="0" fontId="1" fillId="4" borderId="34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9" borderId="30" xfId="0" applyFont="1" applyFill="1" applyBorder="1" applyAlignment="1">
      <alignment horizontal="center" vertical="center"/>
    </xf>
    <xf numFmtId="0" fontId="1" fillId="9" borderId="33" xfId="0" applyFont="1" applyFill="1" applyBorder="1" applyAlignment="1">
      <alignment horizontal="center" vertical="center"/>
    </xf>
    <xf numFmtId="0" fontId="1" fillId="9" borderId="20" xfId="0" applyFont="1" applyFill="1" applyBorder="1" applyAlignment="1">
      <alignment horizontal="center" vertical="center"/>
    </xf>
    <xf numFmtId="0" fontId="0" fillId="9" borderId="0" xfId="0" applyFill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 wrapText="1"/>
    </xf>
    <xf numFmtId="0" fontId="0" fillId="9" borderId="15" xfId="0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 wrapText="1"/>
    </xf>
    <xf numFmtId="0" fontId="0" fillId="9" borderId="42" xfId="0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left" vertical="center"/>
    </xf>
    <xf numFmtId="0" fontId="6" fillId="5" borderId="33" xfId="0" applyFont="1" applyFill="1" applyBorder="1" applyAlignment="1">
      <alignment horizontal="left" vertical="center"/>
    </xf>
    <xf numFmtId="0" fontId="6" fillId="5" borderId="20" xfId="0" applyFont="1" applyFill="1" applyBorder="1" applyAlignment="1">
      <alignment horizontal="left" vertical="center"/>
    </xf>
    <xf numFmtId="0" fontId="0" fillId="0" borderId="0" xfId="0" applyAlignment="1">
      <alignment horizontal="center" wrapText="1"/>
    </xf>
    <xf numFmtId="0" fontId="8" fillId="0" borderId="1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 wrapText="1"/>
    </xf>
    <xf numFmtId="2" fontId="1" fillId="2" borderId="21" xfId="0" applyNumberFormat="1" applyFont="1" applyFill="1" applyBorder="1" applyAlignment="1">
      <alignment horizontal="center" vertical="center" wrapText="1"/>
    </xf>
    <xf numFmtId="2" fontId="1" fillId="2" borderId="24" xfId="0" applyNumberFormat="1" applyFont="1" applyFill="1" applyBorder="1" applyAlignment="1">
      <alignment horizontal="center" vertical="center" wrapText="1"/>
    </xf>
    <xf numFmtId="2" fontId="1" fillId="2" borderId="22" xfId="0" applyNumberFormat="1" applyFont="1" applyFill="1" applyBorder="1" applyAlignment="1">
      <alignment horizontal="center" vertical="center" wrapText="1"/>
    </xf>
    <xf numFmtId="2" fontId="1" fillId="2" borderId="25" xfId="0" applyNumberFormat="1" applyFont="1" applyFill="1" applyBorder="1" applyAlignment="1">
      <alignment horizontal="center" vertical="center" wrapText="1"/>
    </xf>
    <xf numFmtId="2" fontId="1" fillId="2" borderId="23" xfId="0" applyNumberFormat="1" applyFont="1" applyFill="1" applyBorder="1" applyAlignment="1">
      <alignment horizontal="center" vertical="center" wrapText="1"/>
    </xf>
    <xf numFmtId="2" fontId="1" fillId="2" borderId="26" xfId="0" applyNumberFormat="1" applyFont="1" applyFill="1" applyBorder="1" applyAlignment="1">
      <alignment horizontal="center" vertical="center" wrapText="1"/>
    </xf>
    <xf numFmtId="2" fontId="1" fillId="2" borderId="21" xfId="0" applyNumberFormat="1" applyFont="1" applyFill="1" applyBorder="1" applyAlignment="1">
      <alignment horizontal="center"/>
    </xf>
    <xf numFmtId="2" fontId="1" fillId="2" borderId="22" xfId="0" applyNumberFormat="1" applyFont="1" applyFill="1" applyBorder="1" applyAlignment="1">
      <alignment horizontal="center"/>
    </xf>
    <xf numFmtId="2" fontId="1" fillId="2" borderId="23" xfId="0" applyNumberFormat="1" applyFont="1" applyFill="1" applyBorder="1" applyAlignment="1">
      <alignment horizontal="center"/>
    </xf>
    <xf numFmtId="44" fontId="1" fillId="3" borderId="19" xfId="1" applyFont="1" applyFill="1" applyBorder="1" applyAlignment="1">
      <alignment horizontal="center" vertical="center" wrapText="1"/>
    </xf>
    <xf numFmtId="44" fontId="1" fillId="3" borderId="49" xfId="1" applyFont="1" applyFill="1" applyBorder="1" applyAlignment="1">
      <alignment horizontal="center" vertical="center" wrapText="1"/>
    </xf>
    <xf numFmtId="1" fontId="1" fillId="7" borderId="2" xfId="0" applyNumberFormat="1" applyFont="1" applyFill="1" applyBorder="1" applyAlignment="1">
      <alignment horizontal="center" vertical="center" wrapText="1"/>
    </xf>
    <xf numFmtId="1" fontId="1" fillId="7" borderId="46" xfId="0" applyNumberFormat="1" applyFont="1" applyFill="1" applyBorder="1" applyAlignment="1">
      <alignment horizontal="center" vertical="center" wrapText="1"/>
    </xf>
    <xf numFmtId="44" fontId="1" fillId="3" borderId="15" xfId="1" applyFont="1" applyFill="1" applyBorder="1" applyAlignment="1">
      <alignment horizontal="center" vertical="center" wrapText="1"/>
    </xf>
    <xf numFmtId="44" fontId="1" fillId="3" borderId="48" xfId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1" fillId="9" borderId="30" xfId="0" applyFont="1" applyFill="1" applyBorder="1" applyAlignment="1">
      <alignment horizontal="center"/>
    </xf>
    <xf numFmtId="0" fontId="1" fillId="9" borderId="33" xfId="0" applyFont="1" applyFill="1" applyBorder="1" applyAlignment="1">
      <alignment horizontal="center"/>
    </xf>
    <xf numFmtId="0" fontId="1" fillId="9" borderId="20" xfId="0" applyFont="1" applyFill="1" applyBorder="1" applyAlignment="1">
      <alignment horizont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9" borderId="0" xfId="0" applyFill="1" applyAlignment="1">
      <alignment horizontal="left" vertical="center" wrapText="1"/>
    </xf>
    <xf numFmtId="0" fontId="0" fillId="9" borderId="42" xfId="0" applyFill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1" fillId="0" borderId="50" xfId="0" applyFont="1" applyBorder="1" applyAlignment="1">
      <alignment vertical="center"/>
    </xf>
    <xf numFmtId="0" fontId="6" fillId="10" borderId="2" xfId="0" applyFont="1" applyFill="1" applyBorder="1" applyAlignment="1">
      <alignment horizontal="left" vertical="center" wrapText="1"/>
    </xf>
    <xf numFmtId="0" fontId="6" fillId="10" borderId="4" xfId="0" applyFont="1" applyFill="1" applyBorder="1" applyAlignment="1">
      <alignment horizontal="left" vertical="center" wrapText="1"/>
    </xf>
    <xf numFmtId="0" fontId="6" fillId="10" borderId="0" xfId="0" applyFont="1" applyFill="1" applyAlignment="1">
      <alignment horizontal="left" vertical="center" wrapText="1"/>
    </xf>
    <xf numFmtId="0" fontId="6" fillId="10" borderId="15" xfId="0" applyFont="1" applyFill="1" applyBorder="1" applyAlignment="1">
      <alignment horizontal="left" vertical="center" wrapText="1"/>
    </xf>
    <xf numFmtId="2" fontId="0" fillId="8" borderId="11" xfId="0" applyNumberFormat="1" applyFill="1" applyBorder="1" applyAlignment="1" applyProtection="1">
      <alignment vertical="center"/>
      <protection locked="0"/>
    </xf>
    <xf numFmtId="44" fontId="0" fillId="0" borderId="22" xfId="1" applyFont="1" applyBorder="1" applyAlignment="1">
      <alignment vertical="center"/>
    </xf>
    <xf numFmtId="44" fontId="0" fillId="0" borderId="7" xfId="1" applyFont="1" applyBorder="1" applyAlignment="1">
      <alignment vertical="center"/>
    </xf>
    <xf numFmtId="44" fontId="0" fillId="0" borderId="51" xfId="1" applyFont="1" applyBorder="1" applyAlignment="1">
      <alignment vertical="center"/>
    </xf>
    <xf numFmtId="0" fontId="0" fillId="9" borderId="46" xfId="0" applyFill="1" applyBorder="1" applyAlignment="1">
      <alignment horizontal="center" vertical="center" wrapText="1"/>
    </xf>
    <xf numFmtId="0" fontId="0" fillId="9" borderId="47" xfId="0" applyFill="1" applyBorder="1" applyAlignment="1">
      <alignment horizontal="center" vertical="center" wrapText="1"/>
    </xf>
    <xf numFmtId="0" fontId="0" fillId="9" borderId="48" xfId="0" applyFill="1" applyBorder="1" applyAlignment="1">
      <alignment horizontal="center" vertical="center" wrapText="1"/>
    </xf>
    <xf numFmtId="0" fontId="0" fillId="9" borderId="10" xfId="0" applyFill="1" applyBorder="1" applyAlignment="1">
      <alignment vertical="center" wrapText="1"/>
    </xf>
    <xf numFmtId="0" fontId="0" fillId="9" borderId="0" xfId="0" applyFill="1" applyAlignment="1">
      <alignment vertical="center" wrapText="1"/>
    </xf>
    <xf numFmtId="0" fontId="0" fillId="9" borderId="42" xfId="0" applyFill="1" applyBorder="1" applyAlignment="1">
      <alignment vertical="center" wrapText="1"/>
    </xf>
    <xf numFmtId="2" fontId="0" fillId="8" borderId="0" xfId="0" applyNumberFormat="1" applyFill="1" applyAlignment="1" applyProtection="1">
      <alignment vertical="center"/>
      <protection locked="0"/>
    </xf>
    <xf numFmtId="44" fontId="0" fillId="0" borderId="1" xfId="1" applyFont="1" applyBorder="1" applyAlignment="1">
      <alignment vertical="center"/>
    </xf>
    <xf numFmtId="0" fontId="0" fillId="9" borderId="46" xfId="0" applyFill="1" applyBorder="1" applyAlignment="1">
      <alignment vertical="center" wrapText="1"/>
    </xf>
    <xf numFmtId="0" fontId="0" fillId="9" borderId="47" xfId="0" applyFill="1" applyBorder="1" applyAlignment="1">
      <alignment vertical="center" wrapText="1"/>
    </xf>
    <xf numFmtId="0" fontId="0" fillId="9" borderId="48" xfId="0" applyFill="1" applyBorder="1" applyAlignment="1">
      <alignment vertical="center" wrapText="1"/>
    </xf>
    <xf numFmtId="1" fontId="1" fillId="0" borderId="3" xfId="0" applyNumberFormat="1" applyFont="1" applyBorder="1" applyAlignment="1">
      <alignment horizontal="center"/>
    </xf>
    <xf numFmtId="44" fontId="1" fillId="0" borderId="52" xfId="1" applyFont="1" applyBorder="1"/>
    <xf numFmtId="0" fontId="1" fillId="0" borderId="53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44" fontId="0" fillId="0" borderId="25" xfId="1" applyFont="1" applyBorder="1" applyAlignment="1">
      <alignment vertical="center"/>
    </xf>
    <xf numFmtId="0" fontId="8" fillId="0" borderId="50" xfId="0" applyFont="1" applyBorder="1" applyAlignment="1">
      <alignment horizontal="justify" vertical="center"/>
    </xf>
    <xf numFmtId="0" fontId="8" fillId="0" borderId="45" xfId="0" applyFont="1" applyBorder="1" applyAlignment="1">
      <alignment horizontal="justify" vertical="center"/>
    </xf>
    <xf numFmtId="1" fontId="0" fillId="0" borderId="54" xfId="0" applyNumberFormat="1" applyBorder="1" applyAlignment="1">
      <alignment horizontal="center" vertical="center"/>
    </xf>
    <xf numFmtId="1" fontId="0" fillId="0" borderId="55" xfId="0" applyNumberFormat="1" applyBorder="1" applyAlignment="1">
      <alignment horizontal="center" vertical="center"/>
    </xf>
    <xf numFmtId="2" fontId="0" fillId="8" borderId="6" xfId="0" applyNumberFormat="1" applyFill="1" applyBorder="1" applyAlignment="1" applyProtection="1">
      <alignment vertical="center"/>
      <protection locked="0"/>
    </xf>
    <xf numFmtId="2" fontId="0" fillId="8" borderId="7" xfId="0" applyNumberFormat="1" applyFill="1" applyBorder="1" applyAlignment="1" applyProtection="1">
      <alignment vertical="center"/>
      <protection locked="0"/>
    </xf>
    <xf numFmtId="2" fontId="0" fillId="8" borderId="31" xfId="0" applyNumberFormat="1" applyFill="1" applyBorder="1" applyAlignment="1" applyProtection="1">
      <alignment vertical="center"/>
      <protection locked="0"/>
    </xf>
    <xf numFmtId="2" fontId="0" fillId="8" borderId="38" xfId="0" applyNumberFormat="1" applyFill="1" applyBorder="1" applyAlignment="1" applyProtection="1">
      <alignment vertical="center"/>
      <protection locked="0"/>
    </xf>
    <xf numFmtId="2" fontId="0" fillId="8" borderId="32" xfId="0" applyNumberFormat="1" applyFill="1" applyBorder="1" applyAlignment="1" applyProtection="1">
      <alignment vertical="center"/>
      <protection locked="0"/>
    </xf>
    <xf numFmtId="44" fontId="1" fillId="0" borderId="20" xfId="1" applyFont="1" applyBorder="1"/>
    <xf numFmtId="0" fontId="14" fillId="8" borderId="11" xfId="0" applyFont="1" applyFill="1" applyBorder="1" applyAlignment="1" applyProtection="1">
      <alignment horizontal="center" vertical="center"/>
      <protection locked="0"/>
    </xf>
    <xf numFmtId="0" fontId="14" fillId="8" borderId="1" xfId="0" applyFont="1" applyFill="1" applyBorder="1" applyAlignment="1" applyProtection="1">
      <alignment horizontal="center" vertical="center"/>
      <protection locked="0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9" borderId="42" xfId="0" applyFill="1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0" fontId="14" fillId="8" borderId="12" xfId="0" applyFont="1" applyFill="1" applyBorder="1" applyAlignment="1" applyProtection="1">
      <alignment horizontal="center" vertical="center"/>
      <protection locked="0"/>
    </xf>
    <xf numFmtId="0" fontId="0" fillId="0" borderId="56" xfId="0" applyBorder="1" applyAlignment="1">
      <alignment vertical="center" wrapText="1"/>
    </xf>
    <xf numFmtId="0" fontId="0" fillId="0" borderId="56" xfId="0" applyBorder="1" applyAlignment="1">
      <alignment horizontal="center" vertical="center" wrapText="1"/>
    </xf>
    <xf numFmtId="0" fontId="0" fillId="0" borderId="29" xfId="0" applyBorder="1" applyAlignment="1">
      <alignment wrapText="1"/>
    </xf>
    <xf numFmtId="2" fontId="0" fillId="0" borderId="29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8" borderId="3" xfId="0" applyFill="1" applyBorder="1" applyProtection="1">
      <protection locked="0"/>
    </xf>
    <xf numFmtId="0" fontId="14" fillId="0" borderId="0" xfId="0" applyFont="1"/>
    <xf numFmtId="44" fontId="14" fillId="0" borderId="0" xfId="1" applyFont="1"/>
    <xf numFmtId="165" fontId="14" fillId="0" borderId="0" xfId="2" applyNumberFormat="1" applyFont="1"/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42" xfId="0" applyBorder="1" applyAlignment="1" applyProtection="1">
      <alignment horizontal="center" vertical="center" wrapText="1"/>
      <protection locked="0"/>
    </xf>
    <xf numFmtId="0" fontId="0" fillId="0" borderId="38" xfId="0" applyBorder="1" applyAlignment="1">
      <alignment horizontal="center" vertical="center" wrapText="1"/>
    </xf>
    <xf numFmtId="0" fontId="0" fillId="0" borderId="38" xfId="0" applyBorder="1" applyAlignment="1">
      <alignment vertical="center" wrapText="1"/>
    </xf>
    <xf numFmtId="0" fontId="0" fillId="0" borderId="32" xfId="0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0" fillId="0" borderId="14" xfId="0" applyBorder="1"/>
    <xf numFmtId="0" fontId="0" fillId="0" borderId="18" xfId="0" applyBorder="1" applyAlignment="1">
      <alignment wrapText="1"/>
    </xf>
    <xf numFmtId="0" fontId="0" fillId="0" borderId="18" xfId="0" applyBorder="1" applyAlignment="1">
      <alignment horizontal="center" wrapText="1"/>
    </xf>
    <xf numFmtId="44" fontId="0" fillId="0" borderId="18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36" xfId="0" applyNumberFormat="1" applyBorder="1" applyAlignment="1">
      <alignment horizontal="center"/>
    </xf>
    <xf numFmtId="44" fontId="4" fillId="0" borderId="6" xfId="0" applyNumberFormat="1" applyFont="1" applyBorder="1"/>
    <xf numFmtId="0" fontId="15" fillId="0" borderId="31" xfId="0" applyFont="1" applyBorder="1" applyAlignment="1">
      <alignment horizontal="center"/>
    </xf>
    <xf numFmtId="0" fontId="15" fillId="0" borderId="39" xfId="0" applyFont="1" applyBorder="1" applyAlignment="1">
      <alignment horizontal="center"/>
    </xf>
    <xf numFmtId="44" fontId="15" fillId="0" borderId="31" xfId="0" applyNumberFormat="1" applyFont="1" applyBorder="1"/>
    <xf numFmtId="44" fontId="15" fillId="0" borderId="32" xfId="0" applyNumberFormat="1" applyFont="1" applyBorder="1"/>
    <xf numFmtId="44" fontId="0" fillId="0" borderId="0" xfId="0" applyNumberFormat="1"/>
    <xf numFmtId="0" fontId="4" fillId="0" borderId="6" xfId="0" applyNumberFormat="1" applyFont="1" applyBorder="1"/>
    <xf numFmtId="2" fontId="8" fillId="8" borderId="1" xfId="0" applyNumberFormat="1" applyFont="1" applyFill="1" applyBorder="1" applyAlignment="1" applyProtection="1">
      <alignment vertical="center"/>
      <protection locked="0"/>
    </xf>
    <xf numFmtId="2" fontId="8" fillId="8" borderId="1" xfId="0" applyNumberFormat="1" applyFont="1" applyFill="1" applyBorder="1" applyAlignment="1" applyProtection="1">
      <alignment horizontal="justify" vertical="center"/>
      <protection locked="0"/>
    </xf>
    <xf numFmtId="2" fontId="8" fillId="8" borderId="12" xfId="0" applyNumberFormat="1" applyFont="1" applyFill="1" applyBorder="1" applyAlignment="1" applyProtection="1">
      <alignment vertical="center"/>
      <protection locked="0"/>
    </xf>
    <xf numFmtId="2" fontId="8" fillId="8" borderId="12" xfId="0" applyNumberFormat="1" applyFont="1" applyFill="1" applyBorder="1" applyAlignment="1" applyProtection="1">
      <alignment horizontal="justify" vertical="center"/>
      <protection locked="0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99770</xdr:colOff>
      <xdr:row>0</xdr:row>
      <xdr:rowOff>54831</xdr:rowOff>
    </xdr:from>
    <xdr:to>
      <xdr:col>0</xdr:col>
      <xdr:colOff>990600</xdr:colOff>
      <xdr:row>2</xdr:row>
      <xdr:rowOff>172002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84F54A7-D8F9-4A36-9B03-0515A204FC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770" y="54831"/>
          <a:ext cx="890830" cy="5362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99770</xdr:colOff>
      <xdr:row>0</xdr:row>
      <xdr:rowOff>54831</xdr:rowOff>
    </xdr:from>
    <xdr:to>
      <xdr:col>1</xdr:col>
      <xdr:colOff>1016000</xdr:colOff>
      <xdr:row>2</xdr:row>
      <xdr:rowOff>151932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58555E1-B9B4-4F0B-B488-1610F02E89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770" y="54831"/>
          <a:ext cx="916230" cy="5162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99770</xdr:colOff>
      <xdr:row>0</xdr:row>
      <xdr:rowOff>54831</xdr:rowOff>
    </xdr:from>
    <xdr:to>
      <xdr:col>1</xdr:col>
      <xdr:colOff>1025525</xdr:colOff>
      <xdr:row>2</xdr:row>
      <xdr:rowOff>151932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924F143-BBF9-4243-BB2A-A8BF66366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20" y="54831"/>
          <a:ext cx="925755" cy="5162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udrey%20Renard%20Morlet\Desktop\M_3458_BPU%20LOT%202vdetravai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 1_Prix journée Système"/>
      <sheetName val="Lot 1_Missions"/>
      <sheetName val="Lot 1_Missions minimales"/>
      <sheetName val="Coef adaptation complexité"/>
      <sheetName val="coef adapation surface"/>
      <sheetName val="Définition du prix MS "/>
      <sheetName val="Feuil2"/>
    </sheetNames>
    <sheetDataSet>
      <sheetData sheetId="0"/>
      <sheetData sheetId="1">
        <row r="10">
          <cell r="B10" t="str">
            <v>Tranche ferme : Phase élaboration du MGP</v>
          </cell>
        </row>
        <row r="11">
          <cell r="M11">
            <v>0</v>
          </cell>
        </row>
        <row r="12">
          <cell r="M12">
            <v>0</v>
          </cell>
        </row>
      </sheetData>
      <sheetData sheetId="2">
        <row r="11">
          <cell r="M11">
            <v>0</v>
          </cell>
        </row>
      </sheetData>
      <sheetData sheetId="3" refreshError="1"/>
      <sheetData sheetId="4">
        <row r="3">
          <cell r="D3">
            <v>0.04</v>
          </cell>
          <cell r="E3">
            <v>0.05</v>
          </cell>
          <cell r="F3">
            <v>0.05</v>
          </cell>
          <cell r="G3">
            <v>7.0000000000000007E-2</v>
          </cell>
          <cell r="H3">
            <v>0.2</v>
          </cell>
          <cell r="I3">
            <v>0.34</v>
          </cell>
          <cell r="J3">
            <v>0.48</v>
          </cell>
          <cell r="K3">
            <v>0.62</v>
          </cell>
          <cell r="L3">
            <v>0.64</v>
          </cell>
          <cell r="M3">
            <v>0.8</v>
          </cell>
          <cell r="N3">
            <v>0.83</v>
          </cell>
          <cell r="O3">
            <v>1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A32E-C7B5-4C95-8479-71BC96C43449}">
  <sheetPr>
    <pageSetUpPr fitToPage="1"/>
  </sheetPr>
  <dimension ref="A1:N21"/>
  <sheetViews>
    <sheetView zoomScale="86" zoomScaleNormal="86" workbookViewId="0"/>
  </sheetViews>
  <sheetFormatPr baseColWidth="10" defaultColWidth="11.453125" defaultRowHeight="14.5" x14ac:dyDescent="0.35"/>
  <cols>
    <col min="1" max="1" width="49.54296875" customWidth="1"/>
    <col min="2" max="2" width="15.7265625" customWidth="1"/>
    <col min="3" max="3" width="25.54296875" customWidth="1"/>
    <col min="4" max="4" width="26.1796875" customWidth="1"/>
  </cols>
  <sheetData>
    <row r="1" spans="1:14" ht="18.5" x14ac:dyDescent="0.45">
      <c r="C1" s="73" t="s">
        <v>0</v>
      </c>
    </row>
    <row r="3" spans="1:14" x14ac:dyDescent="0.35">
      <c r="C3" s="2" t="s">
        <v>1</v>
      </c>
    </row>
    <row r="7" spans="1:14" x14ac:dyDescent="0.35">
      <c r="A7" s="3" t="s">
        <v>2</v>
      </c>
      <c r="B7" s="3"/>
    </row>
    <row r="8" spans="1:14" x14ac:dyDescent="0.35">
      <c r="A8" s="3"/>
      <c r="B8" s="3"/>
    </row>
    <row r="9" spans="1:14" x14ac:dyDescent="0.35">
      <c r="A9" s="5" t="s">
        <v>3</v>
      </c>
      <c r="B9" s="5"/>
    </row>
    <row r="10" spans="1:14" ht="15" thickBot="1" x14ac:dyDescent="0.4"/>
    <row r="11" spans="1:14" s="6" customFormat="1" ht="57" customHeight="1" thickBot="1" x14ac:dyDescent="0.4">
      <c r="A11" s="85" t="s">
        <v>4</v>
      </c>
      <c r="B11" s="86"/>
      <c r="C11" s="11" t="s">
        <v>5</v>
      </c>
      <c r="D11" s="12" t="s">
        <v>6</v>
      </c>
    </row>
    <row r="12" spans="1:14" ht="24" customHeight="1" thickBot="1" x14ac:dyDescent="0.4">
      <c r="A12" s="87" t="str">
        <f>'Lot 2_Missions'!D8</f>
        <v>Chef de projet expert</v>
      </c>
      <c r="B12" s="88"/>
      <c r="C12" s="76"/>
      <c r="D12" s="14">
        <f>C12*1.2</f>
        <v>0</v>
      </c>
      <c r="I12" s="91" t="s">
        <v>7</v>
      </c>
      <c r="J12" s="92"/>
      <c r="K12" s="92"/>
      <c r="L12" s="92"/>
      <c r="M12" s="92"/>
      <c r="N12" s="93"/>
    </row>
    <row r="13" spans="1:14" ht="24" customHeight="1" x14ac:dyDescent="0.35">
      <c r="A13" s="83" t="s">
        <v>8</v>
      </c>
      <c r="B13" s="13" t="s">
        <v>9</v>
      </c>
      <c r="C13" s="77"/>
      <c r="D13" s="9">
        <f t="shared" ref="D13:D19" si="0">C13*1.2</f>
        <v>0</v>
      </c>
      <c r="I13" s="95" t="s">
        <v>10</v>
      </c>
      <c r="J13" s="96"/>
      <c r="K13" s="96"/>
      <c r="L13" s="96"/>
      <c r="M13" s="96"/>
      <c r="N13" s="97"/>
    </row>
    <row r="14" spans="1:14" ht="24" customHeight="1" x14ac:dyDescent="0.35">
      <c r="A14" s="84"/>
      <c r="B14" s="13" t="s">
        <v>11</v>
      </c>
      <c r="C14" s="77"/>
      <c r="D14" s="9">
        <f t="shared" si="0"/>
        <v>0</v>
      </c>
      <c r="I14" s="98"/>
      <c r="J14" s="94"/>
      <c r="K14" s="94"/>
      <c r="L14" s="94"/>
      <c r="M14" s="94"/>
      <c r="N14" s="99"/>
    </row>
    <row r="15" spans="1:14" ht="24" customHeight="1" x14ac:dyDescent="0.35">
      <c r="A15" s="83" t="str">
        <f>'Lot 2_Missions'!G8</f>
        <v xml:space="preserve">Technicien </v>
      </c>
      <c r="B15" s="13" t="s">
        <v>9</v>
      </c>
      <c r="C15" s="77"/>
      <c r="D15" s="9">
        <f t="shared" si="0"/>
        <v>0</v>
      </c>
      <c r="I15" s="59"/>
      <c r="J15" s="94" t="s">
        <v>12</v>
      </c>
      <c r="K15" s="94"/>
      <c r="L15" s="60"/>
      <c r="M15" s="60"/>
      <c r="N15" s="61"/>
    </row>
    <row r="16" spans="1:14" ht="24" customHeight="1" thickBot="1" x14ac:dyDescent="0.4">
      <c r="A16" s="84"/>
      <c r="B16" s="13" t="s">
        <v>11</v>
      </c>
      <c r="C16" s="77"/>
      <c r="D16" s="9">
        <f t="shared" si="0"/>
        <v>0</v>
      </c>
      <c r="I16" s="62"/>
      <c r="J16" s="63"/>
      <c r="K16" s="63"/>
      <c r="L16" s="63"/>
      <c r="M16" s="63"/>
      <c r="N16" s="64"/>
    </row>
    <row r="17" spans="1:4" ht="24" customHeight="1" x14ac:dyDescent="0.35">
      <c r="A17" s="89" t="s">
        <v>13</v>
      </c>
      <c r="B17" s="90"/>
      <c r="C17" s="77"/>
      <c r="D17" s="9">
        <f t="shared" si="0"/>
        <v>0</v>
      </c>
    </row>
    <row r="18" spans="1:4" ht="24" customHeight="1" x14ac:dyDescent="0.35">
      <c r="A18" s="89" t="str">
        <f>'Lot 2_Missions'!J8</f>
        <v>Consultant financier</v>
      </c>
      <c r="B18" s="90"/>
      <c r="C18" s="77"/>
      <c r="D18" s="9">
        <f t="shared" si="0"/>
        <v>0</v>
      </c>
    </row>
    <row r="19" spans="1:4" ht="24" customHeight="1" thickBot="1" x14ac:dyDescent="0.4">
      <c r="A19" s="81" t="str">
        <f>'Lot 2_Missions'!K8</f>
        <v>Consultant juridique</v>
      </c>
      <c r="B19" s="82"/>
      <c r="C19" s="78"/>
      <c r="D19" s="10">
        <f t="shared" si="0"/>
        <v>0</v>
      </c>
    </row>
    <row r="21" spans="1:4" x14ac:dyDescent="0.35">
      <c r="A21" s="1" t="s">
        <v>14</v>
      </c>
      <c r="B21" s="1"/>
    </row>
  </sheetData>
  <mergeCells count="10">
    <mergeCell ref="I12:N12"/>
    <mergeCell ref="J15:K15"/>
    <mergeCell ref="I13:N14"/>
    <mergeCell ref="A19:B19"/>
    <mergeCell ref="A13:A14"/>
    <mergeCell ref="A15:A16"/>
    <mergeCell ref="A11:B11"/>
    <mergeCell ref="A12:B12"/>
    <mergeCell ref="A17:B17"/>
    <mergeCell ref="A18:B18"/>
  </mergeCells>
  <pageMargins left="0.7" right="0.7" top="0.75" bottom="0.75" header="0.3" footer="0.3"/>
  <pageSetup paperSize="9" scale="66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A4A4B-CA3A-4DAD-A83E-EB9ACB05EDF6}">
  <sheetPr>
    <pageSetUpPr fitToPage="1"/>
  </sheetPr>
  <dimension ref="A1:V13"/>
  <sheetViews>
    <sheetView tabSelected="1" topLeftCell="C1" zoomScale="82" zoomScaleNormal="82" workbookViewId="0">
      <selection activeCell="I13" sqref="I13"/>
    </sheetView>
  </sheetViews>
  <sheetFormatPr baseColWidth="10" defaultColWidth="11.453125" defaultRowHeight="14.5" x14ac:dyDescent="0.35"/>
  <cols>
    <col min="1" max="1" width="4.453125" style="8" customWidth="1"/>
    <col min="2" max="2" width="63" customWidth="1"/>
    <col min="3" max="3" width="37.81640625" customWidth="1"/>
    <col min="4" max="11" width="15.453125" style="65" customWidth="1"/>
    <col min="12" max="12" width="16" style="66" customWidth="1"/>
    <col min="13" max="14" width="16.54296875" style="55" customWidth="1"/>
  </cols>
  <sheetData>
    <row r="1" spans="1:22" ht="18.5" x14ac:dyDescent="0.45">
      <c r="D1" s="73" t="s">
        <v>0</v>
      </c>
    </row>
    <row r="3" spans="1:22" x14ac:dyDescent="0.35">
      <c r="D3" s="74"/>
      <c r="E3" s="103" t="s">
        <v>15</v>
      </c>
      <c r="F3" s="103"/>
      <c r="G3" s="103"/>
      <c r="H3" s="103"/>
      <c r="I3" s="103"/>
      <c r="J3" s="103"/>
      <c r="K3" s="103"/>
      <c r="L3" s="103"/>
      <c r="M3" s="103"/>
    </row>
    <row r="6" spans="1:22" ht="15" thickBot="1" x14ac:dyDescent="0.4"/>
    <row r="7" spans="1:22" ht="15" thickBot="1" x14ac:dyDescent="0.4">
      <c r="B7" s="4" t="s">
        <v>16</v>
      </c>
      <c r="C7" s="4"/>
      <c r="D7" s="114" t="s">
        <v>17</v>
      </c>
      <c r="E7" s="115"/>
      <c r="F7" s="115"/>
      <c r="G7" s="115"/>
      <c r="H7" s="115"/>
      <c r="I7" s="115"/>
      <c r="J7" s="115"/>
      <c r="K7" s="116"/>
    </row>
    <row r="8" spans="1:22" ht="30.75" customHeight="1" thickBot="1" x14ac:dyDescent="0.4">
      <c r="D8" s="108" t="s">
        <v>18</v>
      </c>
      <c r="E8" s="107" t="s">
        <v>19</v>
      </c>
      <c r="F8" s="107"/>
      <c r="G8" s="107" t="s">
        <v>20</v>
      </c>
      <c r="H8" s="107"/>
      <c r="I8" s="110" t="s">
        <v>13</v>
      </c>
      <c r="J8" s="110" t="s">
        <v>21</v>
      </c>
      <c r="K8" s="112" t="s">
        <v>22</v>
      </c>
      <c r="L8" s="119" t="s">
        <v>23</v>
      </c>
      <c r="M8" s="117" t="s">
        <v>24</v>
      </c>
      <c r="N8" s="121" t="s">
        <v>25</v>
      </c>
      <c r="Q8" s="91" t="s">
        <v>7</v>
      </c>
      <c r="R8" s="92"/>
      <c r="S8" s="92"/>
      <c r="T8" s="92"/>
      <c r="U8" s="92"/>
      <c r="V8" s="93"/>
    </row>
    <row r="9" spans="1:22" ht="15" thickBot="1" x14ac:dyDescent="0.4">
      <c r="D9" s="109"/>
      <c r="E9" s="75" t="s">
        <v>9</v>
      </c>
      <c r="F9" s="75" t="s">
        <v>11</v>
      </c>
      <c r="G9" s="75" t="s">
        <v>9</v>
      </c>
      <c r="H9" s="75" t="s">
        <v>11</v>
      </c>
      <c r="I9" s="111"/>
      <c r="J9" s="111"/>
      <c r="K9" s="113"/>
      <c r="L9" s="120"/>
      <c r="M9" s="118"/>
      <c r="N9" s="122"/>
      <c r="Q9" s="95" t="s">
        <v>10</v>
      </c>
      <c r="R9" s="96"/>
      <c r="S9" s="96"/>
      <c r="T9" s="96"/>
      <c r="U9" s="96"/>
      <c r="V9" s="97"/>
    </row>
    <row r="10" spans="1:22" ht="30.65" customHeight="1" thickBot="1" x14ac:dyDescent="0.4">
      <c r="A10" s="8" t="s">
        <v>26</v>
      </c>
      <c r="B10" s="100" t="s">
        <v>27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2"/>
      <c r="Q10" s="98"/>
      <c r="R10" s="94"/>
      <c r="S10" s="94"/>
      <c r="T10" s="94"/>
      <c r="U10" s="94"/>
      <c r="V10" s="99"/>
    </row>
    <row r="11" spans="1:22" ht="30.65" customHeight="1" x14ac:dyDescent="0.35">
      <c r="B11" s="104" t="s">
        <v>28</v>
      </c>
      <c r="C11" s="7" t="s">
        <v>29</v>
      </c>
      <c r="D11" s="221"/>
      <c r="E11" s="222"/>
      <c r="F11" s="222"/>
      <c r="G11" s="221"/>
      <c r="H11" s="221"/>
      <c r="I11" s="221"/>
      <c r="J11" s="222"/>
      <c r="K11" s="221"/>
      <c r="L11" s="67">
        <f t="shared" ref="L11:L13" si="0">SUM(D11:K11)</f>
        <v>0</v>
      </c>
      <c r="M11" s="69">
        <f>D11*'Lot 2_Prix journée'!$C$12+'Lot 2_Missions'!E11*'Lot 2_Prix journée'!$C$13+'Lot 2_Missions'!F11*'Lot 2_Prix journée'!$C$14+'Lot 2_Missions'!G11*'Lot 2_Prix journée'!$C$15+'Lot 2_Missions'!H11*'Lot 2_Prix journée'!$C$16+'Lot 2_Missions'!I11*'Lot 2_Prix journée'!$C$17+'Lot 2_Missions'!J11*'Lot 2_Prix journée'!$C$18+'Lot 2_Missions'!K11*'Lot 2_Prix journée'!$C$19</f>
        <v>0</v>
      </c>
      <c r="N11" s="70">
        <f t="shared" ref="N11:N13" si="1">M11*1.2</f>
        <v>0</v>
      </c>
      <c r="Q11" s="59"/>
      <c r="R11" s="94" t="s">
        <v>12</v>
      </c>
      <c r="S11" s="94"/>
      <c r="T11" s="79"/>
      <c r="U11" s="79"/>
      <c r="V11" s="80"/>
    </row>
    <row r="12" spans="1:22" ht="29.5" thickBot="1" x14ac:dyDescent="0.4">
      <c r="B12" s="105"/>
      <c r="C12" s="7" t="s">
        <v>30</v>
      </c>
      <c r="D12" s="221"/>
      <c r="E12" s="222"/>
      <c r="F12" s="222"/>
      <c r="G12" s="221"/>
      <c r="H12" s="221"/>
      <c r="I12" s="221"/>
      <c r="J12" s="222"/>
      <c r="K12" s="221"/>
      <c r="L12" s="67">
        <f t="shared" si="0"/>
        <v>0</v>
      </c>
      <c r="M12" s="69">
        <f>D12*'Lot 2_Prix journée'!$C$12+'Lot 2_Missions'!E12*'Lot 2_Prix journée'!$C$13+'Lot 2_Missions'!F12*'Lot 2_Prix journée'!$C$14+'Lot 2_Missions'!G12*'Lot 2_Prix journée'!$C$15+'Lot 2_Missions'!H12*'Lot 2_Prix journée'!$C$16+'Lot 2_Missions'!I12*'Lot 2_Prix journée'!$C$17+'Lot 2_Missions'!J12*'Lot 2_Prix journée'!$C$18+'Lot 2_Missions'!K12*'Lot 2_Prix journée'!$C$19</f>
        <v>0</v>
      </c>
      <c r="N12" s="70">
        <f t="shared" si="1"/>
        <v>0</v>
      </c>
      <c r="Q12" s="62"/>
      <c r="R12" s="63"/>
      <c r="S12" s="63"/>
      <c r="T12" s="63"/>
      <c r="U12" s="63"/>
      <c r="V12" s="64"/>
    </row>
    <row r="13" spans="1:22" ht="44" thickBot="1" x14ac:dyDescent="0.4">
      <c r="B13" s="106"/>
      <c r="C13" s="15" t="s">
        <v>31</v>
      </c>
      <c r="D13" s="223"/>
      <c r="E13" s="224"/>
      <c r="F13" s="224"/>
      <c r="G13" s="223"/>
      <c r="H13" s="223"/>
      <c r="I13" s="223"/>
      <c r="J13" s="224"/>
      <c r="K13" s="223"/>
      <c r="L13" s="68">
        <f t="shared" si="0"/>
        <v>0</v>
      </c>
      <c r="M13" s="71">
        <f>D13*'Lot 2_Prix journée'!$C$12+'Lot 2_Missions'!E13*'Lot 2_Prix journée'!$C$13+'Lot 2_Missions'!F13*'Lot 2_Prix journée'!$C$14+'Lot 2_Missions'!G13*'Lot 2_Prix journée'!$C$15+'Lot 2_Missions'!H13*'Lot 2_Prix journée'!$C$16+'Lot 2_Missions'!I13*'Lot 2_Prix journée'!$C$17+'Lot 2_Missions'!J13*'Lot 2_Prix journée'!$C$18+'Lot 2_Missions'!K13*'Lot 2_Prix journée'!$C$19</f>
        <v>0</v>
      </c>
      <c r="N13" s="72">
        <f t="shared" si="1"/>
        <v>0</v>
      </c>
    </row>
  </sheetData>
  <sheetProtection algorithmName="SHA-512" hashValue="Qa8ciLIbTBSAgbfUfMX3QAy/SzYXmzvjYCuxxWoFKsijtPnwXw+XwBl+qiP+w/fZySDlww5CJ789Mvxm41ATTQ==" saltValue="ypdqYlohXASTu+gCUNxMjQ==" spinCount="100000" sheet="1" objects="1" scenarios="1" selectLockedCells="1"/>
  <mergeCells count="16">
    <mergeCell ref="R11:S11"/>
    <mergeCell ref="B10:N10"/>
    <mergeCell ref="E3:M3"/>
    <mergeCell ref="B11:B13"/>
    <mergeCell ref="E8:F8"/>
    <mergeCell ref="G8:H8"/>
    <mergeCell ref="D8:D9"/>
    <mergeCell ref="I8:I9"/>
    <mergeCell ref="J8:J9"/>
    <mergeCell ref="K8:K9"/>
    <mergeCell ref="D7:K7"/>
    <mergeCell ref="M8:M9"/>
    <mergeCell ref="L8:L9"/>
    <mergeCell ref="N8:N9"/>
    <mergeCell ref="Q8:V8"/>
    <mergeCell ref="Q9:V10"/>
  </mergeCells>
  <phoneticPr fontId="9" type="noConversion"/>
  <pageMargins left="0.7" right="0.7" top="0.75" bottom="0.75" header="0.3" footer="0.3"/>
  <pageSetup paperSize="9" scale="62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5D906-8EF9-4CAA-A765-453025444DF9}">
  <sheetPr>
    <pageSetUpPr fitToPage="1"/>
  </sheetPr>
  <dimension ref="A1:AB17"/>
  <sheetViews>
    <sheetView topLeftCell="A4" zoomScale="55" zoomScaleNormal="55" workbookViewId="0">
      <selection activeCell="D13" sqref="D13"/>
    </sheetView>
  </sheetViews>
  <sheetFormatPr baseColWidth="10" defaultRowHeight="14.5" x14ac:dyDescent="0.35"/>
  <cols>
    <col min="1" max="1" width="4.453125" style="8" customWidth="1"/>
    <col min="2" max="2" width="63" customWidth="1"/>
    <col min="3" max="3" width="37.81640625" customWidth="1"/>
    <col min="4" max="11" width="15.453125" style="65" customWidth="1"/>
    <col min="12" max="12" width="16" style="66" customWidth="1"/>
    <col min="13" max="14" width="16.54296875" style="55" customWidth="1"/>
  </cols>
  <sheetData>
    <row r="1" spans="1:28" ht="18.5" x14ac:dyDescent="0.45">
      <c r="D1" s="73" t="s">
        <v>0</v>
      </c>
    </row>
    <row r="3" spans="1:28" x14ac:dyDescent="0.35">
      <c r="D3" s="74"/>
      <c r="E3" s="103" t="s">
        <v>87</v>
      </c>
      <c r="F3" s="103"/>
      <c r="G3" s="103"/>
      <c r="H3" s="103"/>
      <c r="I3" s="103"/>
      <c r="J3" s="103"/>
      <c r="K3" s="103"/>
      <c r="L3" s="103"/>
      <c r="M3" s="103"/>
    </row>
    <row r="6" spans="1:28" ht="15" thickBot="1" x14ac:dyDescent="0.4">
      <c r="B6" s="142" t="s">
        <v>88</v>
      </c>
    </row>
    <row r="7" spans="1:28" ht="15" thickBot="1" x14ac:dyDescent="0.4">
      <c r="B7" s="142"/>
      <c r="C7" s="4"/>
      <c r="D7" s="114" t="s">
        <v>89</v>
      </c>
      <c r="E7" s="115"/>
      <c r="F7" s="115"/>
      <c r="G7" s="115"/>
      <c r="H7" s="115"/>
      <c r="I7" s="115"/>
      <c r="J7" s="115"/>
      <c r="K7" s="116"/>
    </row>
    <row r="8" spans="1:28" ht="30.75" customHeight="1" x14ac:dyDescent="0.35">
      <c r="B8" s="142"/>
      <c r="D8" s="108" t="s">
        <v>18</v>
      </c>
      <c r="E8" s="107" t="s">
        <v>19</v>
      </c>
      <c r="F8" s="107"/>
      <c r="G8" s="107" t="s">
        <v>20</v>
      </c>
      <c r="H8" s="107"/>
      <c r="I8" s="110" t="s">
        <v>13</v>
      </c>
      <c r="J8" s="110" t="s">
        <v>21</v>
      </c>
      <c r="K8" s="112" t="s">
        <v>22</v>
      </c>
      <c r="L8" s="119" t="s">
        <v>23</v>
      </c>
      <c r="M8" s="117" t="s">
        <v>90</v>
      </c>
      <c r="N8" s="121" t="s">
        <v>91</v>
      </c>
    </row>
    <row r="9" spans="1:28" ht="15" thickBot="1" x14ac:dyDescent="0.4">
      <c r="D9" s="109"/>
      <c r="E9" s="75" t="s">
        <v>9</v>
      </c>
      <c r="F9" s="75" t="s">
        <v>11</v>
      </c>
      <c r="G9" s="75" t="s">
        <v>9</v>
      </c>
      <c r="H9" s="75" t="s">
        <v>11</v>
      </c>
      <c r="I9" s="111"/>
      <c r="J9" s="111"/>
      <c r="K9" s="113"/>
      <c r="L9" s="120"/>
      <c r="M9" s="118"/>
      <c r="N9" s="122"/>
    </row>
    <row r="10" spans="1:28" ht="30.65" customHeight="1" thickBot="1" x14ac:dyDescent="0.4">
      <c r="A10" s="143" t="s">
        <v>26</v>
      </c>
      <c r="B10" s="144" t="s">
        <v>92</v>
      </c>
      <c r="C10" s="145"/>
      <c r="D10" s="146"/>
      <c r="E10" s="146"/>
      <c r="F10" s="146"/>
      <c r="G10" s="146"/>
      <c r="H10" s="146"/>
      <c r="I10" s="146"/>
      <c r="J10" s="146"/>
      <c r="K10" s="146"/>
      <c r="L10" s="145"/>
      <c r="M10" s="145"/>
      <c r="N10" s="147"/>
      <c r="Q10" s="91" t="s">
        <v>7</v>
      </c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3"/>
    </row>
    <row r="11" spans="1:28" ht="30.65" customHeight="1" thickBot="1" x14ac:dyDescent="0.4">
      <c r="A11" s="165"/>
      <c r="B11" s="104" t="s">
        <v>28</v>
      </c>
      <c r="C11" s="168" t="s">
        <v>29</v>
      </c>
      <c r="D11" s="172"/>
      <c r="E11" s="148"/>
      <c r="F11" s="148"/>
      <c r="G11" s="148"/>
      <c r="H11" s="148"/>
      <c r="I11" s="148"/>
      <c r="J11" s="148"/>
      <c r="K11" s="173"/>
      <c r="L11" s="170">
        <f>SUM(D11:K11)</f>
        <v>0</v>
      </c>
      <c r="M11" s="149">
        <f>D11*'[1]Lot 1_Prix journée Système'!$C$12+'Lot 2_Missions minimales'!E11*'[1]Lot 1_Prix journée Système'!$C$13+'Lot 2_Missions minimales'!F11*'[1]Lot 1_Prix journée Système'!$C$14+'Lot 2_Missions minimales'!G11*'[1]Lot 1_Prix journée Système'!$C$15+'Lot 2_Missions minimales'!H11*'[1]Lot 1_Prix journée Système'!$C$16+'Lot 2_Missions minimales'!I11*'[1]Lot 1_Prix journée Système'!$C$17+'Lot 2_Missions minimales'!J11*'[1]Lot 1_Prix journée Système'!$C$18+'Lot 2_Missions minimales'!K11*'[1]Lot 1_Prix journée Système'!$C$19</f>
        <v>0</v>
      </c>
      <c r="N11" s="150">
        <f>M11*1.2</f>
        <v>0</v>
      </c>
      <c r="Q11" s="95" t="s">
        <v>93</v>
      </c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7"/>
    </row>
    <row r="12" spans="1:28" ht="62" customHeight="1" thickBot="1" x14ac:dyDescent="0.4">
      <c r="A12" s="166"/>
      <c r="B12" s="105"/>
      <c r="C12" s="168" t="s">
        <v>30</v>
      </c>
      <c r="D12" s="172"/>
      <c r="E12" s="148"/>
      <c r="F12" s="148"/>
      <c r="G12" s="148"/>
      <c r="H12" s="148"/>
      <c r="I12" s="148"/>
      <c r="J12" s="148"/>
      <c r="K12" s="173"/>
      <c r="L12" s="171">
        <f>SUM(D12:K12)</f>
        <v>0</v>
      </c>
      <c r="M12" s="159">
        <f>D12*'[1]Lot 1_Prix journée Système'!$C$12+'Lot 2_Missions minimales'!E12*'[1]Lot 1_Prix journée Système'!$C$13+'Lot 2_Missions minimales'!F12*'[1]Lot 1_Prix journée Système'!$C$14+'Lot 2_Missions minimales'!G12*'[1]Lot 1_Prix journée Système'!$C$15+'Lot 2_Missions minimales'!H12*'[1]Lot 1_Prix journée Système'!$C$16+'Lot 2_Missions minimales'!I12*'[1]Lot 1_Prix journée Système'!$C$17+'Lot 2_Missions minimales'!J12*'[1]Lot 1_Prix journée Système'!$C$18+'Lot 2_Missions minimales'!K12*'[1]Lot 1_Prix journée Système'!$C$19</f>
        <v>0</v>
      </c>
      <c r="N12" s="151">
        <f>M12*1.2</f>
        <v>0</v>
      </c>
      <c r="Q12" s="152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4"/>
    </row>
    <row r="13" spans="1:28" ht="44" thickBot="1" x14ac:dyDescent="0.4">
      <c r="A13" s="166"/>
      <c r="B13" s="106"/>
      <c r="C13" s="169" t="s">
        <v>31</v>
      </c>
      <c r="D13" s="174"/>
      <c r="E13" s="175"/>
      <c r="F13" s="175"/>
      <c r="G13" s="175"/>
      <c r="H13" s="175"/>
      <c r="I13" s="175"/>
      <c r="J13" s="175"/>
      <c r="K13" s="176"/>
      <c r="L13" s="171">
        <f>SUM(D13:K13)</f>
        <v>0</v>
      </c>
      <c r="M13" s="167">
        <f>D13*'[1]Lot 1_Prix journée Système'!$C$12+'Lot 2_Missions minimales'!E13*'[1]Lot 1_Prix journée Système'!$C$13+'Lot 2_Missions minimales'!F13*'[1]Lot 1_Prix journée Système'!$C$14+'Lot 2_Missions minimales'!G13*'[1]Lot 1_Prix journée Système'!$C$15+'Lot 2_Missions minimales'!H13*'[1]Lot 1_Prix journée Système'!$C$16+'Lot 2_Missions minimales'!I13*'[1]Lot 1_Prix journée Système'!$C$17+'Lot 2_Missions minimales'!J13*'[1]Lot 1_Prix journée Système'!$C$18+'Lot 2_Missions minimales'!K13*'[1]Lot 1_Prix journée Système'!$C$19</f>
        <v>0</v>
      </c>
      <c r="N13" s="151">
        <f>M13*1.2</f>
        <v>0</v>
      </c>
      <c r="Q13" s="155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7"/>
    </row>
    <row r="14" spans="1:28" ht="30.65" customHeight="1" thickBot="1" x14ac:dyDescent="0.4">
      <c r="L14" s="163" t="s">
        <v>72</v>
      </c>
      <c r="M14" s="164">
        <f>SUM(M11:M13)</f>
        <v>0</v>
      </c>
      <c r="N14" s="177">
        <f>SUM(N11:N13)</f>
        <v>0</v>
      </c>
      <c r="Q14" s="155"/>
      <c r="R14" s="156"/>
      <c r="S14" s="156"/>
      <c r="T14" s="158"/>
      <c r="U14" s="158"/>
      <c r="V14" s="94" t="s">
        <v>12</v>
      </c>
      <c r="W14" s="94"/>
      <c r="X14" s="156"/>
      <c r="Y14" s="156"/>
      <c r="Z14" s="156"/>
      <c r="AA14" s="156"/>
      <c r="AB14" s="157"/>
    </row>
    <row r="15" spans="1:28" ht="30.65" customHeight="1" thickBot="1" x14ac:dyDescent="0.4">
      <c r="Q15" s="160"/>
      <c r="R15" s="161"/>
      <c r="S15" s="161"/>
      <c r="T15" s="161"/>
      <c r="U15" s="161"/>
      <c r="V15" s="161"/>
      <c r="W15" s="161"/>
      <c r="X15" s="161"/>
      <c r="Y15" s="161"/>
      <c r="Z15" s="161"/>
      <c r="AA15" s="161"/>
      <c r="AB15" s="162"/>
    </row>
    <row r="16" spans="1:28" ht="30.65" customHeight="1" x14ac:dyDescent="0.35"/>
    <row r="17" ht="30.65" customHeight="1" x14ac:dyDescent="0.35"/>
  </sheetData>
  <sheetProtection algorithmName="SHA-512" hashValue="PTSkZ/K8tx1lB0Drp22oWoFLe+hR94Gt1wlx0tjsqvozcbidIzc8SYAP6otyDmJhgBGUsabZwgSaWPT+zc2cMQ==" saltValue="UhIzz5T2NRLtBS9j4bDMMg==" spinCount="100000" sheet="1" selectLockedCells="1"/>
  <mergeCells count="18">
    <mergeCell ref="V14:W14"/>
    <mergeCell ref="B11:B13"/>
    <mergeCell ref="A11:A13"/>
    <mergeCell ref="M8:M9"/>
    <mergeCell ref="N8:N9"/>
    <mergeCell ref="B10:N10"/>
    <mergeCell ref="Q10:AB10"/>
    <mergeCell ref="Q11:AB12"/>
    <mergeCell ref="E3:M3"/>
    <mergeCell ref="B6:B8"/>
    <mergeCell ref="D7:K7"/>
    <mergeCell ref="D8:D9"/>
    <mergeCell ref="E8:F8"/>
    <mergeCell ref="G8:H8"/>
    <mergeCell ref="I8:I9"/>
    <mergeCell ref="J8:J9"/>
    <mergeCell ref="K8:K9"/>
    <mergeCell ref="L8:L9"/>
  </mergeCells>
  <pageMargins left="0.7" right="0.7" top="0.75" bottom="0.75" header="0.3" footer="0.3"/>
  <pageSetup paperSize="9" scale="62" orientation="landscape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7AF42-9A24-4429-83AD-0B5520B51567}">
  <dimension ref="C1:O26"/>
  <sheetViews>
    <sheetView topLeftCell="B13" zoomScale="85" zoomScaleNormal="85" workbookViewId="0">
      <selection activeCell="G17" sqref="G17"/>
    </sheetView>
  </sheetViews>
  <sheetFormatPr baseColWidth="10" defaultRowHeight="14.5" x14ac:dyDescent="0.35"/>
  <cols>
    <col min="3" max="3" width="16.26953125" customWidth="1"/>
    <col min="4" max="4" width="22.1796875" style="16" customWidth="1"/>
    <col min="5" max="5" width="18" customWidth="1"/>
    <col min="6" max="6" width="17.81640625" bestFit="1" customWidth="1"/>
    <col min="8" max="8" width="14.453125" customWidth="1"/>
    <col min="9" max="9" width="29.453125" customWidth="1"/>
    <col min="10" max="10" width="37.54296875" customWidth="1"/>
    <col min="11" max="11" width="26.26953125" customWidth="1"/>
    <col min="12" max="12" width="22.54296875" customWidth="1"/>
    <col min="13" max="13" width="24.453125" customWidth="1"/>
    <col min="15" max="15" width="23" bestFit="1" customWidth="1"/>
  </cols>
  <sheetData>
    <row r="1" spans="3:15" ht="15" thickBot="1" x14ac:dyDescent="0.4"/>
    <row r="2" spans="3:15" ht="44" thickBot="1" x14ac:dyDescent="0.4">
      <c r="C2" s="17" t="s">
        <v>32</v>
      </c>
      <c r="D2" s="18" t="s">
        <v>33</v>
      </c>
      <c r="E2" s="18" t="s">
        <v>34</v>
      </c>
      <c r="F2" s="19" t="s">
        <v>35</v>
      </c>
      <c r="G2" s="18" t="s">
        <v>36</v>
      </c>
      <c r="H2" s="20" t="s">
        <v>37</v>
      </c>
      <c r="J2" s="127" t="s">
        <v>38</v>
      </c>
      <c r="K2" s="127"/>
      <c r="L2" s="127"/>
      <c r="M2" s="127"/>
      <c r="N2" s="16"/>
    </row>
    <row r="3" spans="3:15" ht="29" x14ac:dyDescent="0.35">
      <c r="C3" s="128" t="s">
        <v>39</v>
      </c>
      <c r="D3" s="21" t="s">
        <v>40</v>
      </c>
      <c r="E3" s="22">
        <v>1</v>
      </c>
      <c r="F3" s="131">
        <v>0.5</v>
      </c>
      <c r="G3" s="178"/>
      <c r="H3" s="23">
        <f>IF(G3="x",E3*$F$3,0)</f>
        <v>0</v>
      </c>
      <c r="J3" s="128" t="s">
        <v>41</v>
      </c>
      <c r="K3" s="24" t="s">
        <v>42</v>
      </c>
      <c r="L3" s="24" t="s">
        <v>43</v>
      </c>
      <c r="M3" s="25" t="s">
        <v>44</v>
      </c>
    </row>
    <row r="4" spans="3:15" ht="21" x14ac:dyDescent="0.35">
      <c r="C4" s="129"/>
      <c r="D4" s="26" t="s">
        <v>45</v>
      </c>
      <c r="E4" s="27">
        <v>1</v>
      </c>
      <c r="F4" s="132"/>
      <c r="G4" s="179"/>
      <c r="H4" s="28">
        <f t="shared" ref="H4:H16" si="0">IF(G4="x",E4*$F$3,0)</f>
        <v>0</v>
      </c>
      <c r="J4" s="134"/>
      <c r="K4" s="29">
        <v>1.05</v>
      </c>
      <c r="L4" s="29">
        <v>9</v>
      </c>
      <c r="M4" s="30">
        <v>24.2</v>
      </c>
    </row>
    <row r="5" spans="3:15" ht="58.5" thickBot="1" x14ac:dyDescent="0.4">
      <c r="C5" s="129"/>
      <c r="D5" s="26" t="s">
        <v>94</v>
      </c>
      <c r="E5" s="27">
        <v>1</v>
      </c>
      <c r="F5" s="132"/>
      <c r="G5" s="179"/>
      <c r="H5" s="28">
        <f t="shared" si="0"/>
        <v>0</v>
      </c>
      <c r="J5" s="31" t="s">
        <v>46</v>
      </c>
      <c r="K5" s="32">
        <f>K4*L5/L4</f>
        <v>0.11666666666666667</v>
      </c>
      <c r="L5" s="33">
        <v>1</v>
      </c>
      <c r="M5" s="34">
        <f>M4*L5/L4</f>
        <v>2.6888888888888887</v>
      </c>
    </row>
    <row r="6" spans="3:15" ht="21" x14ac:dyDescent="0.35">
      <c r="C6" s="129"/>
      <c r="D6" s="26" t="s">
        <v>95</v>
      </c>
      <c r="E6" s="27">
        <v>0.6</v>
      </c>
      <c r="F6" s="132"/>
      <c r="G6" s="179"/>
      <c r="H6" s="28">
        <f t="shared" si="0"/>
        <v>0</v>
      </c>
      <c r="J6" s="16"/>
      <c r="K6" s="180"/>
      <c r="L6" s="181"/>
      <c r="M6" s="180"/>
    </row>
    <row r="7" spans="3:15" ht="21.5" thickBot="1" x14ac:dyDescent="0.4">
      <c r="C7" s="129"/>
      <c r="D7" s="26" t="s">
        <v>96</v>
      </c>
      <c r="E7" s="27">
        <v>2</v>
      </c>
      <c r="F7" s="132"/>
      <c r="G7" s="179"/>
      <c r="H7" s="28">
        <f t="shared" si="0"/>
        <v>0</v>
      </c>
    </row>
    <row r="8" spans="3:15" ht="65.25" customHeight="1" thickBot="1" x14ac:dyDescent="0.4">
      <c r="C8" s="129"/>
      <c r="D8" s="26" t="s">
        <v>47</v>
      </c>
      <c r="E8" s="27">
        <v>2</v>
      </c>
      <c r="F8" s="132"/>
      <c r="G8" s="179"/>
      <c r="H8" s="28">
        <f t="shared" si="0"/>
        <v>0</v>
      </c>
      <c r="J8" s="35" t="s">
        <v>48</v>
      </c>
      <c r="K8" s="53">
        <f>H26*L5/L4</f>
        <v>0</v>
      </c>
    </row>
    <row r="9" spans="3:15" ht="21" x14ac:dyDescent="0.35">
      <c r="C9" s="129"/>
      <c r="D9" s="26" t="s">
        <v>49</v>
      </c>
      <c r="E9" s="27">
        <v>4</v>
      </c>
      <c r="F9" s="132"/>
      <c r="G9" s="179"/>
      <c r="H9" s="28">
        <f t="shared" si="0"/>
        <v>0</v>
      </c>
    </row>
    <row r="10" spans="3:15" ht="21.5" thickBot="1" x14ac:dyDescent="0.4">
      <c r="C10" s="129"/>
      <c r="D10" s="26" t="s">
        <v>50</v>
      </c>
      <c r="E10" s="27">
        <v>2</v>
      </c>
      <c r="F10" s="132"/>
      <c r="G10" s="179"/>
      <c r="H10" s="28">
        <f t="shared" si="0"/>
        <v>0</v>
      </c>
    </row>
    <row r="11" spans="3:15" ht="21.5" thickBot="1" x14ac:dyDescent="0.4">
      <c r="C11" s="129"/>
      <c r="D11" s="26" t="s">
        <v>51</v>
      </c>
      <c r="E11" s="27">
        <v>2</v>
      </c>
      <c r="F11" s="132"/>
      <c r="G11" s="179"/>
      <c r="H11" s="28">
        <f t="shared" si="0"/>
        <v>0</v>
      </c>
      <c r="J11" s="135" t="s">
        <v>7</v>
      </c>
      <c r="K11" s="136"/>
      <c r="L11" s="136"/>
      <c r="M11" s="137"/>
      <c r="O11" s="36"/>
    </row>
    <row r="12" spans="3:15" ht="21" x14ac:dyDescent="0.35">
      <c r="C12" s="129"/>
      <c r="D12" s="26" t="s">
        <v>52</v>
      </c>
      <c r="E12" s="27">
        <v>3</v>
      </c>
      <c r="F12" s="132"/>
      <c r="G12" s="179"/>
      <c r="H12" s="28">
        <f t="shared" si="0"/>
        <v>0</v>
      </c>
      <c r="J12" s="98" t="s">
        <v>97</v>
      </c>
      <c r="K12" s="182"/>
      <c r="L12" s="182"/>
      <c r="M12" s="183"/>
    </row>
    <row r="13" spans="3:15" ht="21" x14ac:dyDescent="0.35">
      <c r="C13" s="129"/>
      <c r="D13" s="26" t="s">
        <v>53</v>
      </c>
      <c r="E13" s="27">
        <v>3</v>
      </c>
      <c r="F13" s="132"/>
      <c r="G13" s="179"/>
      <c r="H13" s="28">
        <f t="shared" si="0"/>
        <v>0</v>
      </c>
      <c r="J13" s="184"/>
      <c r="K13" s="182"/>
      <c r="L13" s="182"/>
      <c r="M13" s="183"/>
    </row>
    <row r="14" spans="3:15" ht="21" x14ac:dyDescent="0.35">
      <c r="C14" s="129"/>
      <c r="D14" s="26" t="s">
        <v>54</v>
      </c>
      <c r="E14" s="27">
        <v>5</v>
      </c>
      <c r="F14" s="132"/>
      <c r="G14" s="179"/>
      <c r="H14" s="28">
        <f t="shared" si="0"/>
        <v>0</v>
      </c>
      <c r="J14" s="184"/>
      <c r="K14" s="182"/>
      <c r="L14" s="182"/>
      <c r="M14" s="183"/>
    </row>
    <row r="15" spans="3:15" ht="29" x14ac:dyDescent="0.35">
      <c r="C15" s="129"/>
      <c r="D15" s="26" t="s">
        <v>55</v>
      </c>
      <c r="E15" s="27">
        <v>5</v>
      </c>
      <c r="F15" s="132"/>
      <c r="G15" s="179"/>
      <c r="H15" s="28">
        <f t="shared" si="0"/>
        <v>0</v>
      </c>
      <c r="J15" s="184"/>
      <c r="K15" s="182"/>
      <c r="L15" s="182"/>
      <c r="M15" s="183"/>
    </row>
    <row r="16" spans="3:15" ht="58.5" thickBot="1" x14ac:dyDescent="0.4">
      <c r="C16" s="130"/>
      <c r="D16" s="37" t="s">
        <v>56</v>
      </c>
      <c r="E16" s="38">
        <v>1</v>
      </c>
      <c r="F16" s="133"/>
      <c r="G16" s="185"/>
      <c r="H16" s="39">
        <f t="shared" si="0"/>
        <v>0</v>
      </c>
      <c r="J16" s="184"/>
      <c r="K16" s="182"/>
      <c r="L16" s="182"/>
      <c r="M16" s="183"/>
    </row>
    <row r="17" spans="3:13" ht="21" x14ac:dyDescent="0.35">
      <c r="C17" s="128" t="s">
        <v>57</v>
      </c>
      <c r="D17" s="21" t="s">
        <v>58</v>
      </c>
      <c r="E17" s="22">
        <v>1</v>
      </c>
      <c r="F17" s="131">
        <v>0.05</v>
      </c>
      <c r="G17" s="178"/>
      <c r="H17" s="23">
        <f>IF(G17="x",E17*$F$17,0)</f>
        <v>0</v>
      </c>
      <c r="J17" s="184"/>
      <c r="K17" s="182"/>
      <c r="L17" s="182"/>
      <c r="M17" s="183"/>
    </row>
    <row r="18" spans="3:13" ht="21.5" thickBot="1" x14ac:dyDescent="0.4">
      <c r="C18" s="130"/>
      <c r="D18" s="37" t="s">
        <v>59</v>
      </c>
      <c r="E18" s="38">
        <v>1</v>
      </c>
      <c r="F18" s="133"/>
      <c r="G18" s="185"/>
      <c r="H18" s="39">
        <f t="shared" ref="H18" si="1">IF(G18="x",E18*$F$17,0)</f>
        <v>0</v>
      </c>
      <c r="J18" s="184"/>
      <c r="K18" s="182"/>
      <c r="L18" s="182"/>
      <c r="M18" s="183"/>
    </row>
    <row r="19" spans="3:13" ht="21" x14ac:dyDescent="0.35">
      <c r="C19" s="123" t="s">
        <v>60</v>
      </c>
      <c r="D19" s="21" t="s">
        <v>61</v>
      </c>
      <c r="E19" s="22">
        <v>6</v>
      </c>
      <c r="F19" s="138">
        <v>0.3</v>
      </c>
      <c r="G19" s="178"/>
      <c r="H19" s="23">
        <f>IF(G19="x",E19*$F$19,0)</f>
        <v>0</v>
      </c>
      <c r="J19" s="40"/>
      <c r="K19" s="41"/>
      <c r="L19" s="41"/>
      <c r="M19" s="42"/>
    </row>
    <row r="20" spans="3:13" ht="29.5" thickBot="1" x14ac:dyDescent="0.4">
      <c r="C20" s="124"/>
      <c r="D20" s="37" t="s">
        <v>62</v>
      </c>
      <c r="E20" s="38">
        <v>6</v>
      </c>
      <c r="F20" s="139"/>
      <c r="G20" s="185"/>
      <c r="H20" s="39">
        <f t="shared" ref="H20" si="2">IF(G20="x",E20*$F$19,0)</f>
        <v>0</v>
      </c>
      <c r="J20" s="40"/>
      <c r="K20" s="41"/>
      <c r="L20" s="41"/>
      <c r="M20" s="42"/>
    </row>
    <row r="21" spans="3:13" ht="29.5" thickBot="1" x14ac:dyDescent="0.4">
      <c r="C21" s="43" t="s">
        <v>63</v>
      </c>
      <c r="D21" s="44" t="s">
        <v>64</v>
      </c>
      <c r="E21" s="45">
        <v>3</v>
      </c>
      <c r="F21" s="46">
        <v>0.1</v>
      </c>
      <c r="G21" s="179"/>
      <c r="H21" s="47">
        <f>IF(G21="x",E21*$F$21,0)</f>
        <v>0</v>
      </c>
      <c r="J21" s="48"/>
      <c r="K21" s="140" t="s">
        <v>65</v>
      </c>
      <c r="L21" s="140"/>
      <c r="M21" s="141"/>
    </row>
    <row r="22" spans="3:13" ht="21.5" thickBot="1" x14ac:dyDescent="0.4">
      <c r="C22" s="123" t="s">
        <v>66</v>
      </c>
      <c r="D22" s="21" t="s">
        <v>67</v>
      </c>
      <c r="E22" s="22">
        <v>1</v>
      </c>
      <c r="F22" s="138">
        <v>0.05</v>
      </c>
      <c r="G22" s="178"/>
      <c r="H22" s="23">
        <f>IF(G22="x",E22*$F$22,0)</f>
        <v>0</v>
      </c>
      <c r="J22" s="49"/>
      <c r="K22" s="50"/>
      <c r="L22" s="50"/>
      <c r="M22" s="51"/>
    </row>
    <row r="23" spans="3:13" ht="21.5" thickBot="1" x14ac:dyDescent="0.4">
      <c r="C23" s="124"/>
      <c r="D23" s="37" t="s">
        <v>68</v>
      </c>
      <c r="E23" s="38">
        <v>3</v>
      </c>
      <c r="F23" s="139"/>
      <c r="G23" s="185"/>
      <c r="H23" s="39">
        <f>IF(G23="x",E23*$F$22,0)</f>
        <v>0</v>
      </c>
    </row>
    <row r="24" spans="3:13" ht="29" x14ac:dyDescent="0.35">
      <c r="C24" s="123" t="s">
        <v>69</v>
      </c>
      <c r="D24" s="21" t="s">
        <v>70</v>
      </c>
      <c r="E24" s="22">
        <v>3</v>
      </c>
      <c r="F24" s="125">
        <v>0.5</v>
      </c>
      <c r="G24" s="178"/>
      <c r="H24" s="23">
        <f>IF(G24="x",E24*$F$24,0)</f>
        <v>0</v>
      </c>
    </row>
    <row r="25" spans="3:13" ht="44" thickBot="1" x14ac:dyDescent="0.4">
      <c r="C25" s="124"/>
      <c r="D25" s="37" t="s">
        <v>71</v>
      </c>
      <c r="E25" s="38">
        <v>3</v>
      </c>
      <c r="F25" s="126"/>
      <c r="G25" s="185" t="s">
        <v>85</v>
      </c>
      <c r="H25" s="39">
        <f>IF(G25="x",E25*$F$24,0)</f>
        <v>0</v>
      </c>
    </row>
    <row r="26" spans="3:13" x14ac:dyDescent="0.35">
      <c r="G26" s="52" t="s">
        <v>72</v>
      </c>
      <c r="H26" s="52">
        <f>SUM(H3:H25)</f>
        <v>0</v>
      </c>
    </row>
  </sheetData>
  <sheetProtection algorithmName="SHA-512" hashValue="8kdqlStXPbQGHmkRL1Vt39Nfj+EgAzM5GULvQlC1QnGBHZ4ZdR6O4K8zi/OByAs1+gMGYPFqsHVJgzspirSUqQ==" saltValue="NNDhD3+vO1uM2JNii5kdQg==" spinCount="100000" sheet="1" selectLockedCells="1"/>
  <mergeCells count="15">
    <mergeCell ref="C19:C20"/>
    <mergeCell ref="F19:F20"/>
    <mergeCell ref="K21:M21"/>
    <mergeCell ref="C22:C23"/>
    <mergeCell ref="F22:F23"/>
    <mergeCell ref="C24:C25"/>
    <mergeCell ref="F24:F25"/>
    <mergeCell ref="J2:M2"/>
    <mergeCell ref="C3:C16"/>
    <mergeCell ref="F3:F16"/>
    <mergeCell ref="J3:J4"/>
    <mergeCell ref="J11:M11"/>
    <mergeCell ref="J12:M18"/>
    <mergeCell ref="C17:C18"/>
    <mergeCell ref="F17:F1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50816-F28B-4FE6-A6A4-26EF7717F525}">
  <dimension ref="C1:T28"/>
  <sheetViews>
    <sheetView topLeftCell="A4" zoomScale="70" zoomScaleNormal="70" workbookViewId="0">
      <selection activeCell="C15" sqref="C15:H21"/>
    </sheetView>
  </sheetViews>
  <sheetFormatPr baseColWidth="10" defaultRowHeight="14.5" x14ac:dyDescent="0.35"/>
  <cols>
    <col min="2" max="2" width="29.453125" customWidth="1"/>
    <col min="3" max="3" width="37.54296875" customWidth="1"/>
    <col min="4" max="4" width="26.26953125" customWidth="1"/>
    <col min="5" max="8" width="22.54296875" customWidth="1"/>
    <col min="9" max="9" width="24.453125" customWidth="1"/>
    <col min="10" max="10" width="21.54296875" bestFit="1" customWidth="1"/>
    <col min="11" max="11" width="22.453125" bestFit="1" customWidth="1"/>
    <col min="12" max="12" width="17.453125" bestFit="1" customWidth="1"/>
    <col min="13" max="13" width="20.54296875" bestFit="1" customWidth="1"/>
    <col min="14" max="14" width="21.36328125" bestFit="1" customWidth="1"/>
    <col min="15" max="15" width="17.453125" customWidth="1"/>
    <col min="16" max="16" width="17.26953125" customWidth="1"/>
    <col min="17" max="18" width="19.54296875" bestFit="1" customWidth="1"/>
    <col min="19" max="20" width="23.453125" style="55" bestFit="1" customWidth="1"/>
  </cols>
  <sheetData>
    <row r="1" spans="3:20" ht="15" thickBot="1" x14ac:dyDescent="0.4"/>
    <row r="2" spans="3:20" ht="36.75" customHeight="1" x14ac:dyDescent="0.35">
      <c r="C2" s="186" t="s">
        <v>98</v>
      </c>
      <c r="D2" s="187" t="s">
        <v>99</v>
      </c>
      <c r="E2" s="187" t="s">
        <v>100</v>
      </c>
      <c r="F2" s="187" t="s">
        <v>101</v>
      </c>
      <c r="G2" s="187" t="s">
        <v>102</v>
      </c>
      <c r="H2" s="187" t="s">
        <v>103</v>
      </c>
      <c r="I2" s="187" t="s">
        <v>104</v>
      </c>
      <c r="J2" s="187" t="s">
        <v>105</v>
      </c>
      <c r="K2" s="187" t="s">
        <v>106</v>
      </c>
      <c r="L2" s="24" t="s">
        <v>107</v>
      </c>
      <c r="M2" s="24" t="s">
        <v>73</v>
      </c>
      <c r="N2" s="24" t="s">
        <v>74</v>
      </c>
      <c r="O2" s="25" t="s">
        <v>75</v>
      </c>
      <c r="P2" s="55"/>
      <c r="S2"/>
      <c r="T2"/>
    </row>
    <row r="3" spans="3:20" ht="44" thickBot="1" x14ac:dyDescent="0.4">
      <c r="C3" s="188" t="s">
        <v>76</v>
      </c>
      <c r="D3" s="189">
        <v>0.04</v>
      </c>
      <c r="E3" s="189">
        <v>0.05</v>
      </c>
      <c r="F3" s="189">
        <v>0.05</v>
      </c>
      <c r="G3" s="190">
        <v>7.0000000000000007E-2</v>
      </c>
      <c r="H3" s="191">
        <v>0.2</v>
      </c>
      <c r="I3" s="191">
        <v>0.34</v>
      </c>
      <c r="J3" s="191">
        <v>0.48</v>
      </c>
      <c r="K3" s="191">
        <v>0.62</v>
      </c>
      <c r="L3" s="33">
        <v>0.64</v>
      </c>
      <c r="M3" s="32">
        <v>0.8</v>
      </c>
      <c r="N3" s="32">
        <v>0.83</v>
      </c>
      <c r="O3" s="54">
        <v>1</v>
      </c>
      <c r="P3" s="55"/>
      <c r="S3"/>
      <c r="T3"/>
    </row>
    <row r="5" spans="3:20" ht="15" thickBot="1" x14ac:dyDescent="0.4"/>
    <row r="6" spans="3:20" ht="38.25" customHeight="1" thickBot="1" x14ac:dyDescent="0.55000000000000004">
      <c r="C6" s="192" t="s">
        <v>98</v>
      </c>
      <c r="D6" s="193">
        <v>7000</v>
      </c>
      <c r="Q6" s="194"/>
      <c r="R6" s="194"/>
      <c r="S6" s="195"/>
      <c r="T6" s="195"/>
    </row>
    <row r="7" spans="3:20" ht="21" x14ac:dyDescent="0.5">
      <c r="J7" s="55"/>
      <c r="L7" s="55"/>
      <c r="M7" s="55"/>
      <c r="N7" s="55"/>
      <c r="O7" s="55"/>
      <c r="Q7" s="194"/>
      <c r="R7" s="196"/>
      <c r="S7" s="195"/>
      <c r="T7" s="195"/>
    </row>
    <row r="8" spans="3:20" ht="21" x14ac:dyDescent="0.5">
      <c r="J8" s="55"/>
      <c r="Q8" s="194"/>
      <c r="R8" s="196"/>
      <c r="S8" s="195"/>
      <c r="T8" s="195"/>
    </row>
    <row r="9" spans="3:20" ht="21" x14ac:dyDescent="0.5">
      <c r="Q9" s="194"/>
      <c r="R9" s="196"/>
      <c r="S9" s="195"/>
      <c r="T9" s="195"/>
    </row>
    <row r="10" spans="3:20" ht="21.5" thickBot="1" x14ac:dyDescent="0.55000000000000004">
      <c r="Q10" s="194"/>
      <c r="R10" s="196"/>
      <c r="S10" s="195"/>
      <c r="T10" s="195"/>
    </row>
    <row r="11" spans="3:20" ht="65.25" customHeight="1" thickBot="1" x14ac:dyDescent="0.55000000000000004">
      <c r="C11" s="35" t="s">
        <v>48</v>
      </c>
      <c r="D11" s="53">
        <f>IF(D6&gt;150001,O3,
IF(D6&gt;90000,N3,
IF(D6&gt;60000,M3,IF(D6&gt;50000,L3,IF(D6&gt;40000,K3,IF(D6&gt;30000,J3,IF(D6&gt;20000,I3,IF(D6&gt;10000,H3,IF(D6&gt;9000,G3,IF(D6&gt;8000,F3,IF(D6&gt;7000,E3,IF(D6="","",D3))))))))))))</f>
        <v>0.04</v>
      </c>
      <c r="Q11" s="194"/>
      <c r="R11" s="196"/>
      <c r="S11" s="195"/>
      <c r="T11" s="195"/>
    </row>
    <row r="12" spans="3:20" ht="21" x14ac:dyDescent="0.5">
      <c r="Q12" s="194"/>
      <c r="R12" s="194"/>
      <c r="S12" s="195"/>
      <c r="T12" s="195"/>
    </row>
    <row r="13" spans="3:20" ht="21.5" thickBot="1" x14ac:dyDescent="0.55000000000000004">
      <c r="Q13" s="194"/>
      <c r="R13" s="196"/>
      <c r="T13" s="195"/>
    </row>
    <row r="14" spans="3:20" ht="15" thickBot="1" x14ac:dyDescent="0.4">
      <c r="C14" s="91" t="s">
        <v>7</v>
      </c>
      <c r="D14" s="92"/>
      <c r="E14" s="92"/>
      <c r="F14" s="92"/>
      <c r="G14" s="92"/>
      <c r="H14" s="93"/>
      <c r="I14" s="36"/>
    </row>
    <row r="15" spans="3:20" ht="15" customHeight="1" x14ac:dyDescent="0.35">
      <c r="C15" s="197" t="s">
        <v>108</v>
      </c>
      <c r="D15" s="198"/>
      <c r="E15" s="198"/>
      <c r="F15" s="198"/>
      <c r="G15" s="198"/>
      <c r="H15" s="199"/>
    </row>
    <row r="16" spans="3:20" ht="21" x14ac:dyDescent="0.5">
      <c r="C16" s="200"/>
      <c r="D16" s="201"/>
      <c r="E16" s="201"/>
      <c r="F16" s="201"/>
      <c r="G16" s="201"/>
      <c r="H16" s="202"/>
      <c r="R16" s="196"/>
      <c r="S16" s="195"/>
      <c r="T16" s="195"/>
    </row>
    <row r="17" spans="3:8" x14ac:dyDescent="0.35">
      <c r="C17" s="200"/>
      <c r="D17" s="201"/>
      <c r="E17" s="201"/>
      <c r="F17" s="201"/>
      <c r="G17" s="201"/>
      <c r="H17" s="202"/>
    </row>
    <row r="18" spans="3:8" x14ac:dyDescent="0.35">
      <c r="C18" s="200"/>
      <c r="D18" s="201"/>
      <c r="E18" s="201"/>
      <c r="F18" s="201"/>
      <c r="G18" s="201"/>
      <c r="H18" s="202"/>
    </row>
    <row r="19" spans="3:8" x14ac:dyDescent="0.35">
      <c r="C19" s="200"/>
      <c r="D19" s="201"/>
      <c r="E19" s="201"/>
      <c r="F19" s="201"/>
      <c r="G19" s="201"/>
      <c r="H19" s="202"/>
    </row>
    <row r="20" spans="3:8" x14ac:dyDescent="0.35">
      <c r="C20" s="200"/>
      <c r="D20" s="201"/>
      <c r="E20" s="201"/>
      <c r="F20" s="201"/>
      <c r="G20" s="201"/>
      <c r="H20" s="202"/>
    </row>
    <row r="21" spans="3:8" x14ac:dyDescent="0.35">
      <c r="C21" s="200"/>
      <c r="D21" s="201"/>
      <c r="E21" s="201"/>
      <c r="F21" s="201"/>
      <c r="G21" s="201"/>
      <c r="H21" s="202"/>
    </row>
    <row r="22" spans="3:8" x14ac:dyDescent="0.35">
      <c r="C22" s="56"/>
      <c r="D22" s="57"/>
      <c r="E22" s="57"/>
      <c r="F22" s="57"/>
      <c r="G22" s="57"/>
      <c r="H22" s="58"/>
    </row>
    <row r="23" spans="3:8" x14ac:dyDescent="0.35">
      <c r="C23" s="56"/>
      <c r="D23" s="57"/>
      <c r="E23" s="57"/>
      <c r="F23" s="57"/>
      <c r="G23" s="57"/>
      <c r="H23" s="58"/>
    </row>
    <row r="24" spans="3:8" ht="15" customHeight="1" x14ac:dyDescent="0.35">
      <c r="C24" s="59"/>
      <c r="D24" s="79" t="s">
        <v>12</v>
      </c>
      <c r="E24" s="79"/>
      <c r="F24" s="79"/>
      <c r="G24" s="79"/>
      <c r="H24" s="80"/>
    </row>
    <row r="25" spans="3:8" ht="15" thickBot="1" x14ac:dyDescent="0.4">
      <c r="C25" s="62"/>
      <c r="D25" s="63"/>
      <c r="E25" s="63"/>
      <c r="F25" s="63"/>
      <c r="G25" s="63"/>
      <c r="H25" s="64"/>
    </row>
    <row r="27" spans="3:8" ht="39.75" customHeight="1" x14ac:dyDescent="0.35"/>
    <row r="28" spans="3:8" ht="79.5" customHeight="1" x14ac:dyDescent="0.35"/>
  </sheetData>
  <sheetProtection algorithmName="SHA-512" hashValue="I0837eYK5QRV1M6eyvRBF5+bmS4mVvFIeXhtMNIZISIvPdkwwraXrxp1NLY5Bb9yagN+kb0FMlt1nSOFSFBvbw==" saltValue="mRpyjkwXGEasHh4E2wiovw==" spinCount="100000" sheet="1" objects="1" scenarios="1" selectLockedCells="1"/>
  <mergeCells count="2">
    <mergeCell ref="C14:H14"/>
    <mergeCell ref="C15:H2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5E213-124A-49DC-B933-A12E6C505B30}">
  <dimension ref="B3:J13"/>
  <sheetViews>
    <sheetView topLeftCell="D1" workbookViewId="0">
      <selection activeCell="G5" sqref="G5"/>
    </sheetView>
  </sheetViews>
  <sheetFormatPr baseColWidth="10" defaultRowHeight="14.5" x14ac:dyDescent="0.35"/>
  <cols>
    <col min="2" max="2" width="10" customWidth="1"/>
    <col min="3" max="3" width="53.26953125" customWidth="1"/>
    <col min="4" max="4" width="19" customWidth="1"/>
    <col min="5" max="5" width="15.54296875" customWidth="1"/>
    <col min="6" max="6" width="15.81640625" customWidth="1"/>
    <col min="7" max="7" width="17.453125" customWidth="1"/>
    <col min="8" max="8" width="18.1796875" customWidth="1"/>
    <col min="9" max="9" width="20.81640625" bestFit="1" customWidth="1"/>
    <col min="10" max="10" width="21.81640625" bestFit="1" customWidth="1"/>
  </cols>
  <sheetData>
    <row r="3" spans="2:10" ht="15" thickBot="1" x14ac:dyDescent="0.4"/>
    <row r="4" spans="2:10" s="16" customFormat="1" ht="116.5" thickBot="1" x14ac:dyDescent="0.4">
      <c r="B4" s="43" t="s">
        <v>77</v>
      </c>
      <c r="C4" s="203" t="s">
        <v>78</v>
      </c>
      <c r="D4" s="203" t="s">
        <v>98</v>
      </c>
      <c r="E4" s="204" t="s">
        <v>79</v>
      </c>
      <c r="F4" s="204" t="s">
        <v>80</v>
      </c>
      <c r="G4" s="203" t="s">
        <v>81</v>
      </c>
      <c r="H4" s="205" t="s">
        <v>82</v>
      </c>
      <c r="I4" s="206" t="s">
        <v>83</v>
      </c>
      <c r="J4" s="207" t="s">
        <v>84</v>
      </c>
    </row>
    <row r="5" spans="2:10" ht="19" thickBot="1" x14ac:dyDescent="0.5">
      <c r="B5" s="208">
        <v>1</v>
      </c>
      <c r="C5" s="209" t="s">
        <v>110</v>
      </c>
      <c r="D5" s="210">
        <f>'coef adapation surface'!$D$6</f>
        <v>7000</v>
      </c>
      <c r="E5" s="211">
        <f>'[1]Lot 1_Missions'!M11+'[1]Lot 1_Missions'!M12</f>
        <v>0</v>
      </c>
      <c r="F5" s="211">
        <f>E5*1.2</f>
        <v>0</v>
      </c>
      <c r="G5" s="212">
        <f>'Coef adaptation complexité'!$K$8</f>
        <v>0</v>
      </c>
      <c r="H5" s="213">
        <f>'coef adapation surface'!$D$11</f>
        <v>0.04</v>
      </c>
      <c r="I5" s="214" t="b">
        <f>IF(E5*G5*H5&lt;SUM('Lot 2_Missions minimales'!M14),SUM('Lot 2_Missions minimales'!M14,E5*G5*H5))</f>
        <v>0</v>
      </c>
      <c r="J5" s="220">
        <f>I5*1.2</f>
        <v>0</v>
      </c>
    </row>
    <row r="6" spans="2:10" ht="21.5" thickBot="1" x14ac:dyDescent="0.55000000000000004">
      <c r="G6" s="215" t="s">
        <v>109</v>
      </c>
      <c r="H6" s="216"/>
      <c r="I6" s="217">
        <f>SUM(I5:I5)</f>
        <v>0</v>
      </c>
      <c r="J6" s="218">
        <f>SUM(J5:J5)</f>
        <v>0</v>
      </c>
    </row>
    <row r="7" spans="2:10" x14ac:dyDescent="0.35">
      <c r="I7" s="219"/>
      <c r="J7" s="219"/>
    </row>
    <row r="8" spans="2:10" x14ac:dyDescent="0.35">
      <c r="I8" s="219"/>
    </row>
    <row r="9" spans="2:10" x14ac:dyDescent="0.35">
      <c r="H9" s="55"/>
    </row>
    <row r="11" spans="2:10" x14ac:dyDescent="0.35">
      <c r="H11" s="55"/>
    </row>
    <row r="13" spans="2:10" x14ac:dyDescent="0.35">
      <c r="H13" s="55"/>
    </row>
  </sheetData>
  <sheetProtection selectLockedCells="1"/>
  <mergeCells count="1">
    <mergeCell ref="G6:H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5A512-D261-4635-8B53-4F262A0DBA6F}">
  <dimension ref="F2:F3"/>
  <sheetViews>
    <sheetView workbookViewId="0">
      <selection activeCell="G31" sqref="G31"/>
    </sheetView>
  </sheetViews>
  <sheetFormatPr baseColWidth="10" defaultColWidth="11.453125" defaultRowHeight="14.5" x14ac:dyDescent="0.35"/>
  <sheetData>
    <row r="2" spans="6:6" x14ac:dyDescent="0.35">
      <c r="F2" t="s">
        <v>85</v>
      </c>
    </row>
    <row r="3" spans="6:6" x14ac:dyDescent="0.35">
      <c r="F3" t="s">
        <v>86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3c1e724-3024-4f00-87e6-b817e0999d1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87E5CD41AA574BAF10EDED339B46DB" ma:contentTypeVersion="15" ma:contentTypeDescription="Crée un document." ma:contentTypeScope="" ma:versionID="99c4b5af882202cb1067bf698de78aaa">
  <xsd:schema xmlns:xsd="http://www.w3.org/2001/XMLSchema" xmlns:xs="http://www.w3.org/2001/XMLSchema" xmlns:p="http://schemas.microsoft.com/office/2006/metadata/properties" xmlns:ns3="7ae37f68-5ff6-4150-8573-127266c4df2b" xmlns:ns4="f3c1e724-3024-4f00-87e6-b817e0999d1d" targetNamespace="http://schemas.microsoft.com/office/2006/metadata/properties" ma:root="true" ma:fieldsID="baf9944c2b1e629a82cccb0d53fb411f" ns3:_="" ns4:_="">
    <xsd:import namespace="7ae37f68-5ff6-4150-8573-127266c4df2b"/>
    <xsd:import namespace="f3c1e724-3024-4f00-87e6-b817e0999d1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e37f68-5ff6-4150-8573-127266c4df2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c1e724-3024-4f00-87e6-b817e0999d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21DD7B-ADE0-4EB7-B7AD-375843244395}">
  <ds:schemaRefs>
    <ds:schemaRef ds:uri="http://schemas.microsoft.com/office/2006/metadata/properties"/>
    <ds:schemaRef ds:uri="http://schemas.microsoft.com/office/infopath/2007/PartnerControls"/>
    <ds:schemaRef ds:uri="f3c1e724-3024-4f00-87e6-b817e0999d1d"/>
  </ds:schemaRefs>
</ds:datastoreItem>
</file>

<file path=customXml/itemProps2.xml><?xml version="1.0" encoding="utf-8"?>
<ds:datastoreItem xmlns:ds="http://schemas.openxmlformats.org/officeDocument/2006/customXml" ds:itemID="{F15CE9DC-D72A-4299-B708-7228810CA5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e37f68-5ff6-4150-8573-127266c4df2b"/>
    <ds:schemaRef ds:uri="f3c1e724-3024-4f00-87e6-b817e0999d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86D37C-C880-4A76-8172-C2E13E9C69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Lot 2_Prix journée</vt:lpstr>
      <vt:lpstr>Lot 2_Missions</vt:lpstr>
      <vt:lpstr>Lot 2_Missions minimales</vt:lpstr>
      <vt:lpstr>Coef adaptation complexité</vt:lpstr>
      <vt:lpstr>coef adapation surface</vt:lpstr>
      <vt:lpstr>Définition du prix MS </vt:lpstr>
      <vt:lpstr>Feuil2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Elisabeth CHOLLET- UNIHA</dc:creator>
  <cp:keywords/>
  <dc:description/>
  <cp:lastModifiedBy>Audrey RENARD MORLET</cp:lastModifiedBy>
  <cp:revision/>
  <dcterms:created xsi:type="dcterms:W3CDTF">2023-06-20T16:24:24Z</dcterms:created>
  <dcterms:modified xsi:type="dcterms:W3CDTF">2025-11-04T12:47:35Z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0x0101008787E5CD41AA574BAF10EDED339B46DB</vt:lpwstr>
  </property>
</Properties>
</file>